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66925"/>
  <mc:AlternateContent xmlns:mc="http://schemas.openxmlformats.org/markup-compatibility/2006">
    <mc:Choice Requires="x15">
      <x15ac:absPath xmlns:x15ac="http://schemas.microsoft.com/office/spreadsheetml/2010/11/ac" url="https://tillvaxten.sharepoint.com/sites/TeamStdmedelsprocesser/Delade dokument/1.2 🗺 Programperiod 2021-2027/2. Mallar/Beslutsunderlag/"/>
    </mc:Choice>
  </mc:AlternateContent>
  <xr:revisionPtr revIDLastSave="337" documentId="8_{E4F48EEA-0F4D-4D20-BD8B-431B04A1DFA6}" xr6:coauthVersionLast="47" xr6:coauthVersionMax="47" xr10:uidLastSave="{122D9C3A-274D-497F-A310-AE52D2378892}"/>
  <bookViews>
    <workbookView xWindow="-120" yWindow="-120" windowWidth="38640" windowHeight="21120" tabRatio="885" xr2:uid="{BFCD7A5F-030E-4C75-9319-90DF846EB71D}"/>
  </bookViews>
  <sheets>
    <sheet name="Instruktioner - Läs detta först" sheetId="35" r:id="rId1"/>
    <sheet name="Producerad energi" sheetId="21" r:id="rId2"/>
    <sheet name="Rapporteras " sheetId="23" r:id="rId3"/>
    <sheet name="Omvandling" sheetId="31" r:id="rId4"/>
    <sheet name="Tillgänglighet" sheetId="32" r:id="rId5"/>
    <sheet name="Referenser och källor" sheetId="5" state="hidden" r:id="rId6"/>
  </sheets>
  <externalReferences>
    <externalReference r:id="rId7"/>
  </externalReferences>
  <definedNames>
    <definedName name="smed_emissionsfaktorer_för_nordisk_elmix">'Referenser och källor'!$E$51</definedName>
    <definedName name="Standarder" localSheetId="0">[1]Tillgänglighet!$A$12</definedName>
    <definedName name="Standarder">#REF!</definedName>
    <definedName name="test">'Referenser och källor'!$E$51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3" l="1"/>
  <c r="C5" i="23"/>
  <c r="J11" i="21" l="1"/>
  <c r="K11" i="21" s="1"/>
  <c r="J12" i="21"/>
  <c r="E12" i="21"/>
  <c r="B5" i="31"/>
  <c r="C9" i="31"/>
  <c r="D9" i="31"/>
  <c r="C12" i="31"/>
  <c r="D12" i="31"/>
  <c r="C15" i="31"/>
  <c r="D15" i="31"/>
  <c r="C19" i="31"/>
  <c r="D19" i="31"/>
  <c r="C22" i="31"/>
  <c r="D22" i="31"/>
  <c r="F12" i="21" l="1"/>
  <c r="L15" i="21" l="1"/>
  <c r="L14" i="21"/>
  <c r="L13" i="21"/>
  <c r="L12" i="21"/>
  <c r="L11" i="21"/>
  <c r="M11" i="21" s="1"/>
  <c r="J15" i="21"/>
  <c r="J14" i="21"/>
  <c r="I16" i="21"/>
  <c r="B16" i="21"/>
  <c r="C14" i="21"/>
  <c r="B15" i="5"/>
  <c r="B14" i="5"/>
  <c r="M15" i="21" l="1"/>
  <c r="M12" i="21"/>
  <c r="M13" i="21"/>
  <c r="M14" i="21"/>
  <c r="K14" i="21"/>
  <c r="K12" i="21"/>
  <c r="K15" i="21"/>
  <c r="M16" i="21" l="1"/>
  <c r="F15" i="21"/>
  <c r="E14" i="21"/>
  <c r="F14" i="21" s="1"/>
  <c r="E13" i="21"/>
  <c r="F13" i="21" s="1"/>
  <c r="E11" i="21"/>
  <c r="F11" i="21" s="1"/>
  <c r="D15" i="21"/>
  <c r="D14" i="21"/>
  <c r="C12" i="21"/>
  <c r="D12" i="21" s="1"/>
  <c r="B37" i="5"/>
  <c r="F16" i="21" l="1"/>
  <c r="B6" i="5"/>
  <c r="C13" i="21" l="1"/>
  <c r="D13" i="21" s="1"/>
  <c r="B36" i="5"/>
  <c r="B35" i="5"/>
  <c r="B34" i="5"/>
  <c r="B33" i="5"/>
  <c r="B30" i="5"/>
  <c r="B29" i="5"/>
  <c r="B28" i="5"/>
  <c r="B26" i="5"/>
  <c r="B25" i="5"/>
  <c r="B23" i="5"/>
  <c r="B22" i="5"/>
  <c r="B19" i="5"/>
  <c r="B18" i="5"/>
  <c r="B17" i="5"/>
  <c r="B16" i="5"/>
  <c r="B13" i="5"/>
  <c r="B10" i="5"/>
  <c r="B7" i="5"/>
  <c r="C11" i="21" l="1"/>
  <c r="D11" i="21" s="1"/>
  <c r="D16" i="21" s="1"/>
  <c r="J13" i="21"/>
  <c r="K13" i="21" s="1"/>
  <c r="K16" i="21" s="1"/>
</calcChain>
</file>

<file path=xl/sharedStrings.xml><?xml version="1.0" encoding="utf-8"?>
<sst xmlns="http://schemas.openxmlformats.org/spreadsheetml/2006/main" count="346" uniqueCount="202">
  <si>
    <t>Sammanställning</t>
  </si>
  <si>
    <t>Fjärrvärme</t>
  </si>
  <si>
    <t>Fjärrkyla</t>
  </si>
  <si>
    <t>Biogas</t>
  </si>
  <si>
    <t>Summa</t>
  </si>
  <si>
    <t>Kilowattimmar [kWh]</t>
  </si>
  <si>
    <t>Naturgas</t>
  </si>
  <si>
    <t>Bioolja</t>
  </si>
  <si>
    <t>Emissionsfaktor, kg per kWh</t>
  </si>
  <si>
    <t>Primärenergifaktorer</t>
  </si>
  <si>
    <t>Solel</t>
  </si>
  <si>
    <t>Elektricitet</t>
  </si>
  <si>
    <t>Egenproducerad el - solkraft</t>
  </si>
  <si>
    <t>Egenproducerad el - vindkraft</t>
  </si>
  <si>
    <t>Egenproducerad värme - solfångare</t>
  </si>
  <si>
    <t>Programnamn</t>
  </si>
  <si>
    <t>Eldningsolja 1</t>
  </si>
  <si>
    <t>Naturvårdsverket</t>
  </si>
  <si>
    <t>Eldningsolja 2-5</t>
  </si>
  <si>
    <t>Dieselbrännolja för annat än transport</t>
  </si>
  <si>
    <t>Gasol (propan och butan)</t>
  </si>
  <si>
    <t>Koks</t>
  </si>
  <si>
    <t xml:space="preserve">Metan- och bränngas </t>
  </si>
  <si>
    <t>Stenkol,stenkolsbriketter</t>
  </si>
  <si>
    <t>Torv och torvbriketter</t>
  </si>
  <si>
    <t>Övriga petroleum</t>
  </si>
  <si>
    <t>Biogas (även deponi- och rötgas)</t>
  </si>
  <si>
    <t>Tall- och beckolja</t>
  </si>
  <si>
    <t>Träbränsle</t>
  </si>
  <si>
    <t>Övrig biomassa</t>
  </si>
  <si>
    <t>SMED</t>
  </si>
  <si>
    <t>2016-2018</t>
  </si>
  <si>
    <t>Energiföretagen</t>
  </si>
  <si>
    <t>Mälarenergi</t>
  </si>
  <si>
    <t>Vattenfall EPD</t>
  </si>
  <si>
    <t>Baserat på WSPs erfarenheter och tidigare beräkningar.</t>
  </si>
  <si>
    <t>Källa</t>
  </si>
  <si>
    <t>Referensår</t>
  </si>
  <si>
    <t>Kommentar</t>
  </si>
  <si>
    <t>EMISSIONSFAKTORER</t>
  </si>
  <si>
    <t>PRIMÄRENERGIFAKTORER</t>
  </si>
  <si>
    <t>Projektnamn</t>
  </si>
  <si>
    <t>Vindkraft</t>
  </si>
  <si>
    <t>Producerad energi</t>
  </si>
  <si>
    <t>Solel ersätter….</t>
  </si>
  <si>
    <t>Vindkraft ersätter….</t>
  </si>
  <si>
    <t>Biogas ersätter…</t>
  </si>
  <si>
    <t>Bensin (E5,2)</t>
  </si>
  <si>
    <t>Trafikverket</t>
  </si>
  <si>
    <t>Diesel (B23)</t>
  </si>
  <si>
    <t>E92</t>
  </si>
  <si>
    <t>E85</t>
  </si>
  <si>
    <t>FAME/HVO</t>
  </si>
  <si>
    <t>FAME</t>
  </si>
  <si>
    <t>HVO</t>
  </si>
  <si>
    <t>Fordonsgas (genomsnitt bio- och naturgas)</t>
  </si>
  <si>
    <t>Flygfotogen</t>
  </si>
  <si>
    <t>Utsläpp 
[kg CO2 ekv]</t>
  </si>
  <si>
    <t>XX ersätter….</t>
  </si>
  <si>
    <t xml:space="preserve">Övrigt* </t>
  </si>
  <si>
    <t>- Underlag från Energimyndigheten med prognoser för perioden 2021-2025 ligger till grund för primärenergifaktorn.</t>
  </si>
  <si>
    <t>Konsekvensutredning BFS 2020:XX - Boverket, januari, 2020 (Diarienummer: 3.2.1    6664/2017)</t>
  </si>
  <si>
    <t>- För fjärrkyla har Boverket inte tillräckligt underlag för att kunna fastslå en nationell faktor. Viktningsfaktor används här istället för att representera primärenergifaktorn.</t>
  </si>
  <si>
    <t>Miljöfaktaboken 2011 - Uppskattade emissionsfaktorer för bränslen, el, värme och transporter</t>
  </si>
  <si>
    <t>Gör dina Excel-dokument tillgängliga för personer med funktionsnedsättning - Microsoft Support</t>
  </si>
  <si>
    <t>ENERGIBÄRARE</t>
  </si>
  <si>
    <t>Energibärare</t>
  </si>
  <si>
    <t>Egenproducerad el - vattenkraft</t>
  </si>
  <si>
    <t>Spillvärme</t>
  </si>
  <si>
    <t>Projektinformation</t>
  </si>
  <si>
    <t>Sekundär produkt</t>
  </si>
  <si>
    <t>Biogas (drivmedel)</t>
  </si>
  <si>
    <t>Naturgas (drivmedel)</t>
  </si>
  <si>
    <t>Diesel (B0 - ren diesel)</t>
  </si>
  <si>
    <t>Spillvärme ersätter…</t>
  </si>
  <si>
    <t>Primärenergi [kWh]</t>
  </si>
  <si>
    <t>Emissionsfaktorer
 [kg CO2 ekv/kWh]</t>
  </si>
  <si>
    <t xml:space="preserve">Producerad energi [kWh] </t>
  </si>
  <si>
    <t>Ersatt energibärare [kWh]</t>
  </si>
  <si>
    <t>Ersatta energibärare</t>
  </si>
  <si>
    <t>Utsläpp
[kg CO2 ekv av ersatt energibärare]</t>
  </si>
  <si>
    <t>Primärenergi 
[kWh av ersatta energibärare]</t>
  </si>
  <si>
    <t>Den producerade energin ersätter…</t>
  </si>
  <si>
    <t>ton CO2 ekv</t>
  </si>
  <si>
    <t>Antas lika trädbränsle</t>
  </si>
  <si>
    <t>Antas lika diesel</t>
  </si>
  <si>
    <t>Antas lika E85</t>
  </si>
  <si>
    <t>Antas lika fjärrvärme</t>
  </si>
  <si>
    <t>Antas lika elektricitet</t>
  </si>
  <si>
    <t>Antas lika genomsnitt bio- och naturgas</t>
  </si>
  <si>
    <t>Antas lika naturgas</t>
  </si>
  <si>
    <t>Antas lika stenkol</t>
  </si>
  <si>
    <t>Antas lika eldningsolja</t>
  </si>
  <si>
    <t>Multiplikator</t>
  </si>
  <si>
    <t>Basvärde</t>
  </si>
  <si>
    <t>Markering av höga värden i "Uppgifter att fylla i"</t>
  </si>
  <si>
    <t>Möjlig underskattning, baseras på nordisk vattenkraft.</t>
  </si>
  <si>
    <t>Möjlig underskattning, baseras på vindkraftspark.</t>
  </si>
  <si>
    <t>Enhet</t>
  </si>
  <si>
    <t>ton</t>
  </si>
  <si>
    <t>m3</t>
  </si>
  <si>
    <t>1000 nm3</t>
  </si>
  <si>
    <t>1000 m3</t>
  </si>
  <si>
    <t>Fordonsgas</t>
  </si>
  <si>
    <t>Tillgänglighet</t>
  </si>
  <si>
    <t xml:space="preserve">Digital service ska vara tillgängliga för alla, inklusive personer med funktionsnedsättning. Dokument som publiceras på myndigheters sidor ska vara möjliga att uppfatta, hanterbara, begripliga och robusta. </t>
  </si>
  <si>
    <t xml:space="preserve">Beräkningsverktyget har tillgänglighetsanpassats efter den internationella standarden Web Content Accessibility Guidelines (WCAG) på nivå AA. </t>
  </si>
  <si>
    <t xml:space="preserve">Det finns en rubriktext i cell A1 i alla kalkylflikar. </t>
  </si>
  <si>
    <t xml:space="preserve">Beräkningsverktyget saknar visuellt innehåll </t>
  </si>
  <si>
    <t>Tillgänglighetsgenomgång av dokumentet:</t>
  </si>
  <si>
    <t xml:space="preserve">Alla kalkylflikar ett unika namn </t>
  </si>
  <si>
    <t>Hyperlänkar har en meningsfull hyperlänktext</t>
  </si>
  <si>
    <t>Följ standarder för tillgänglighet - Vägledning för webbutveckling (webbriktlinjer.se)</t>
  </si>
  <si>
    <t xml:space="preserve">Kontrast för text- och bakgrundsfärger i dokumentet är ok </t>
  </si>
  <si>
    <t>Källor:</t>
  </si>
  <si>
    <t>I de fall det har varit möjlig har vi använt oss av en enkel tabellstruktur, vilket innebär att vi har gått igenom så att tabeller inte i onödan innehåller en blandning av delade, sammanfogade eller kapslade celler. I de fall det är möjligt har vi också tagit bort helt tomma rader eller kolumner.</t>
  </si>
  <si>
    <t>Antas ersätta fjärrvärme</t>
  </si>
  <si>
    <t>N/A</t>
  </si>
  <si>
    <t>Nordisk elmix med import/export. Används av klimatklivet</t>
  </si>
  <si>
    <t>Beror mycket på ursprung av solpanelerna.</t>
  </si>
  <si>
    <t>Finns ingen nationell statistik för fjärrkyla, proxy från Mälarenergi, stor lokal variation kan råda.</t>
  </si>
  <si>
    <t>Emissionsfaktorer (EF) för Tillväxtverket</t>
  </si>
  <si>
    <t xml:space="preserve">De redovisade EF:erna är alla på livscykelnnivå, det vill säga inte bara förbränningsutsläpp tas i beaktning utan även framställning av bränslet samt transport/distribution. Biogent CO2 har inte inkluderats i emissionsfaktorerna. Se även kommentarerna för varje specifik emissionsfaktor för aspekter som kan vara bra att ta i beaktning. </t>
  </si>
  <si>
    <t>Naturvårdsverket, 2020. Beräkna klimatpåverkan från förbränning.</t>
  </si>
  <si>
    <t>SMED, 2021. Emissionsfaktor för nordisk elmix med hänsyn till import och export.</t>
  </si>
  <si>
    <t>Referenser och källor</t>
  </si>
  <si>
    <t>* Vid ifyllnad av fliken Övrigt bör du veta vilken emissionsfaktor den energityp du fyller i har samt även uppskatta primärenergifaktorn för energibäraren.</t>
  </si>
  <si>
    <t>Stödmottagare</t>
  </si>
  <si>
    <t>Klimatklivet – Vägledning om beräkning av utsläppsminskning (naturvardsverket.se)</t>
  </si>
  <si>
    <t>Ursprungsmärkning av fjärrkylan | Mälarenergi (malarenergi.se)</t>
  </si>
  <si>
    <t>Beräkna direkta utsläpp från förbränning (naturvardsverket.se)</t>
  </si>
  <si>
    <t>Emissionsfaktorer för nordisk elmix</t>
  </si>
  <si>
    <t>Kapitel 6 emissionsfaktorer bilagor 2017, 2020-2030 (trafikverket.se)</t>
  </si>
  <si>
    <t>Bensin</t>
  </si>
  <si>
    <t>Metan och bränngas</t>
  </si>
  <si>
    <t>Övrig petroleum</t>
  </si>
  <si>
    <t>Faktor</t>
  </si>
  <si>
    <t>MWH/enhet</t>
  </si>
  <si>
    <t xml:space="preserve">Ton </t>
  </si>
  <si>
    <t>Omvandling</t>
  </si>
  <si>
    <t>Megajoule (MJ)</t>
  </si>
  <si>
    <t>GENERELL OMVANDLING - Megajoule [MJ] till kilowattimmar [kWh]</t>
  </si>
  <si>
    <t>Liter [l] till kilowattimmar [kWh]</t>
  </si>
  <si>
    <t>Liter [l]</t>
  </si>
  <si>
    <t>Kubikmeter [m3]</t>
  </si>
  <si>
    <t>Ton till kilowattimmar [kWh]</t>
  </si>
  <si>
    <t>OMVANDLING FÖR DRIVMEDEL</t>
  </si>
  <si>
    <t>Fyll i de gröna cellerna för att få fram antalet kilowattimmar i de gula cellerna.</t>
  </si>
  <si>
    <t>Energibärare (drivmedel)</t>
  </si>
  <si>
    <t>Kubikmeter [m3] och normalkubikmeter [nm3] till kilowattimmar [kWh]</t>
  </si>
  <si>
    <t>Kubikmeter [m3] / normalkubikmeter [nm3]</t>
  </si>
  <si>
    <t>Kubikmeter [m3] eller normalkubikmeter [nm3] till kilowattimmar [kWh]</t>
  </si>
  <si>
    <t>Energieffektivitet och förnybar energi</t>
  </si>
  <si>
    <t>Organisation Y</t>
  </si>
  <si>
    <t>Program Y</t>
  </si>
  <si>
    <t>032023-112026</t>
  </si>
  <si>
    <t>Energibärare (Konsumerad energi)</t>
  </si>
  <si>
    <t>OMVANDLING FÖR KONSUMERAD ENERGI</t>
  </si>
  <si>
    <t xml:space="preserve">Naturvårdsverket. 2022. Klimatklivet - Vägledning beräkna utsläppsminskning. </t>
  </si>
  <si>
    <t>Energiföretagen. 2022. Miljövärdering av fjärrvärme.</t>
  </si>
  <si>
    <t>Miljövärdering av fjärrvärme - Energiföretagen Sverige (energiforetagen.se)</t>
  </si>
  <si>
    <t>EPD. 2021. Electricity from Vattenfall´s Nordic Hydrapower</t>
  </si>
  <si>
    <t>Electricity from Vattenfall’s Nordic Hydropower (environdec.com)</t>
  </si>
  <si>
    <t>EPD. 2022. Electricity from Vattenfall´s Wind Farms. Vattenfall AB.</t>
  </si>
  <si>
    <t xml:space="preserve">Electricity from Vattenfall's wind farms (environdec.com) </t>
  </si>
  <si>
    <t xml:space="preserve">Mälarenergi, 2022. Miljövärden för fjärrkyla 2021. </t>
  </si>
  <si>
    <t xml:space="preserve">Trafikverket. 2019. Handbok för vägtrafikens luftföroreningar. Emissionsfaktorer. </t>
  </si>
  <si>
    <t>Trafikverket. 2022. Emissionsfaktorer vägtrafik för 2020, 2030 och 2040</t>
  </si>
  <si>
    <t>Emissionsfaktorer vägtrafik för 2020, 2030 och 2040. xlsx</t>
  </si>
  <si>
    <t>Referenser omvandlingsflik:</t>
  </si>
  <si>
    <t>Referenser:</t>
  </si>
  <si>
    <t xml:space="preserve">Energimyndigheten. 2021. Värmevärden från Energimyndighetens datalager (DW). </t>
  </si>
  <si>
    <t>Miljövärdering av fjärrvärme. xlsx</t>
  </si>
  <si>
    <t>Total</t>
  </si>
  <si>
    <t>Växthusgasutsläpp - Baseline</t>
  </si>
  <si>
    <t>Växthusgasutsläpp - Uppnått värde</t>
  </si>
  <si>
    <t>Beräkningsverktyg för minskning av växthusgasutsläpp för egenproducerad energi</t>
  </si>
  <si>
    <t xml:space="preserve">Producerad energi </t>
  </si>
  <si>
    <t xml:space="preserve">Det är i de grönfärgade rutorna som du kan fylla i dina uppgifter. </t>
  </si>
  <si>
    <t>Mätperiod</t>
  </si>
  <si>
    <t>Producerad förnybar energi som lämnar programsystemet - t.ex. såld biogas eller nätsåld solel</t>
  </si>
  <si>
    <t>Här fyller du i dina uppgifter</t>
  </si>
  <si>
    <t>Rapporteras</t>
  </si>
  <si>
    <t>Visar de uppgifter som du ska rapportera</t>
  </si>
  <si>
    <t>Här finns information om tillgänglighet</t>
  </si>
  <si>
    <t>Här kan du få hjälp att räkna ut och omvandla mellan enheter</t>
  </si>
  <si>
    <t>1. Producerad energi</t>
  </si>
  <si>
    <t>2. Ersatta energibärare</t>
  </si>
  <si>
    <t xml:space="preserve">1. Producerad energi </t>
  </si>
  <si>
    <t>Först fyller du i det antal kilowattimmar av förnybar energi som har producerats till följd av stöd från projektet/programmet. Du kan välja mellan solel, biogas, vindkraft eller spillvärme. Om du har producerat någon annan typ av förnybar energi ska du använda raden övrigt. Då måste du också veta vilken emissionsfaktor den energitypen har samt uppskatta en primärenergifaktor för energibäraren.</t>
  </si>
  <si>
    <t>Om den producerade energin har ersatt någon annan energityp så väljer du först den energibärare som är ersatt i rullistan. Sedan fyller du i det antal kilowattimmar som inte längre produceras av den energibäraren.</t>
  </si>
  <si>
    <t>Behöver du hjälp att omvandla dina uppgifter till kilowattimar så använd fliken omvandling</t>
  </si>
  <si>
    <t>Baseline</t>
  </si>
  <si>
    <t>Uppnått värde</t>
  </si>
  <si>
    <t>Du ska lämna både värdet för baseline och uppnått värde till projektägaren eller Tillväxtverket beroende på vem du rapporterar till.</t>
  </si>
  <si>
    <t>Beräkningsverktyget innefattar 4 flikar förutom den här introduktionsfliken:</t>
  </si>
  <si>
    <t>Indikatorn som mäts har en kod och ett namn - RCR29 Uppskattade växthusgasutsläpp. Oavsett om du rapporterar till en projektägare eller om du är projektägare som ska rapportera uppgifter till Tillväxtverket så är det uppgifterna i den här fliken som ska rapporteras.</t>
  </si>
  <si>
    <t xml:space="preserve">Indikatorn ska rapporteras i ton koldioxidekvivalenter. Det här beräkningsverktyget konverterar den producerade förnybara energin samt den energin som har ersatts till ton koldioxidekvivalenter. </t>
  </si>
  <si>
    <t>Verktyget beräknar en baseline = uppskattade växthusgasutsläpp innan stödet. Det baserar sig på den producerade energin som har ersatts. Det vill säga den energi som producerades innan stödet för att producera förnybar energi. Har du inte ersatt någon produktion utan du har installerat helt ny produktion av förnybar energi så är din baseline = 0.</t>
  </si>
  <si>
    <t xml:space="preserve">Verktyget beräknar ett uppnått värde = uppskattade växthusgasutsläpp efter stödet. Det baserar sig på den produktion av förnybar energi som produceras efter stödet. </t>
  </si>
  <si>
    <t>Baseline och uppnått värde för växthusgasutsläpp i ton CO2 ekvivalenter</t>
  </si>
  <si>
    <t>Följande siffror kommer att rapporteras för projekt som arbetar med förnybar energi - specifikt mål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</si>
</sst>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00"/>
    <numFmt numFmtId="166" formatCode="0.0000"/>
    <numFmt numFmtId="167" formatCode="#,##0.0"/>
    <numFmt numFmtId="168" formatCode="_-* #,##0.0_-;\-* #,##0.0_-;_-* &quot;-&quot;??_-;_-@_-"/>
  </numFmts>
  <fonts count="31" x14ac:knownFonts="1">
    <font>
      <sz val="11"/>
      <color theme="1"/>
      <name val="Calibri"/>
      <family val="2"/>
      <scheme val="minor"/>
    </font>
    <font>
      <sz val="11"/>
      <color theme="1"/>
      <name val="Calibri"/>
      <family val="2"/>
      <scheme val="minor"/>
    </font>
    <font>
      <sz val="11"/>
      <name val="Calibri"/>
      <family val="2"/>
      <scheme val="minor"/>
    </font>
    <font>
      <sz val="12"/>
      <color theme="1"/>
      <name val="Arial"/>
      <family val="2"/>
    </font>
    <font>
      <b/>
      <sz val="12"/>
      <color theme="0"/>
      <name val="Arial"/>
      <family val="2"/>
    </font>
    <font>
      <sz val="12"/>
      <name val="Arial"/>
      <family val="2"/>
    </font>
    <font>
      <b/>
      <sz val="14"/>
      <color theme="1"/>
      <name val="Arial"/>
      <family val="2"/>
    </font>
    <font>
      <b/>
      <sz val="16"/>
      <color theme="0"/>
      <name val="Arial"/>
      <family val="2"/>
    </font>
    <font>
      <sz val="11"/>
      <color theme="1"/>
      <name val="Arial"/>
      <family val="2"/>
    </font>
    <font>
      <b/>
      <sz val="11"/>
      <color theme="1"/>
      <name val="Arial"/>
      <family val="2"/>
    </font>
    <font>
      <b/>
      <sz val="18"/>
      <color theme="1"/>
      <name val="Arial"/>
      <family val="2"/>
    </font>
    <font>
      <b/>
      <sz val="20"/>
      <color theme="1"/>
      <name val="Arial"/>
      <family val="2"/>
    </font>
    <font>
      <u/>
      <sz val="11"/>
      <color theme="10"/>
      <name val="Calibri"/>
      <family val="2"/>
      <scheme val="minor"/>
    </font>
    <font>
      <u/>
      <sz val="11"/>
      <color theme="10"/>
      <name val="Arial"/>
      <family val="2"/>
    </font>
    <font>
      <b/>
      <sz val="11"/>
      <color theme="0"/>
      <name val="Arial"/>
      <family val="2"/>
    </font>
    <font>
      <sz val="11"/>
      <color theme="0"/>
      <name val="Arial"/>
      <family val="2"/>
    </font>
    <font>
      <sz val="16"/>
      <color theme="1"/>
      <name val="Arial"/>
      <family val="2"/>
    </font>
    <font>
      <sz val="11"/>
      <name val="Arial"/>
      <family val="2"/>
    </font>
    <font>
      <b/>
      <sz val="11"/>
      <name val="Arial"/>
      <family val="2"/>
    </font>
    <font>
      <b/>
      <sz val="16"/>
      <color rgb="FF002060"/>
      <name val="Arial"/>
      <family val="2"/>
    </font>
    <font>
      <sz val="11"/>
      <color rgb="FF000000"/>
      <name val="Arial"/>
      <family val="2"/>
    </font>
    <font>
      <b/>
      <sz val="16"/>
      <color theme="1"/>
      <name val="Arial"/>
      <family val="2"/>
    </font>
    <font>
      <b/>
      <sz val="11"/>
      <color rgb="FF000000"/>
      <name val="Arial"/>
      <family val="2"/>
    </font>
    <font>
      <b/>
      <sz val="12"/>
      <color rgb="FFFF0000"/>
      <name val="Arial"/>
      <family val="2"/>
    </font>
    <font>
      <sz val="12"/>
      <color rgb="FF000000"/>
      <name val="Arial"/>
      <family val="2"/>
    </font>
    <font>
      <sz val="20"/>
      <color rgb="FF000000"/>
      <name val="Arial"/>
      <family val="2"/>
    </font>
    <font>
      <sz val="8"/>
      <name val="Calibri"/>
      <family val="2"/>
      <scheme val="minor"/>
    </font>
    <font>
      <b/>
      <sz val="16"/>
      <name val="Arial"/>
      <family val="2"/>
    </font>
    <font>
      <b/>
      <sz val="16"/>
      <color theme="1"/>
      <name val="Calibri"/>
      <family val="2"/>
      <scheme val="minor"/>
    </font>
    <font>
      <sz val="12"/>
      <color rgb="FFFF0000"/>
      <name val="Arial"/>
      <family val="2"/>
    </font>
    <font>
      <sz val="12"/>
      <color theme="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6" tint="0.39997558519241921"/>
        <bgColor indexed="64"/>
      </patternFill>
    </fill>
    <fill>
      <patternFill patternType="solid">
        <fgColor theme="4"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43" fontId="1" fillId="0" borderId="0" applyFont="0" applyFill="0" applyBorder="0" applyAlignment="0" applyProtection="0"/>
  </cellStyleXfs>
  <cellXfs count="150">
    <xf numFmtId="0" fontId="0" fillId="0" borderId="0" xfId="0"/>
    <xf numFmtId="0" fontId="3" fillId="0" borderId="0" xfId="0" applyFont="1"/>
    <xf numFmtId="0" fontId="8" fillId="0" borderId="0" xfId="0" applyFont="1"/>
    <xf numFmtId="0" fontId="8" fillId="0" borderId="1" xfId="0" applyFont="1" applyBorder="1"/>
    <xf numFmtId="0" fontId="9" fillId="0" borderId="0" xfId="0" applyFont="1"/>
    <xf numFmtId="3" fontId="5" fillId="2" borderId="1" xfId="0" applyNumberFormat="1" applyFont="1" applyFill="1" applyBorder="1"/>
    <xf numFmtId="0" fontId="11" fillId="0" borderId="0" xfId="0" applyFont="1"/>
    <xf numFmtId="0" fontId="8" fillId="0" borderId="0" xfId="0" applyFont="1" applyAlignment="1">
      <alignment vertical="top" wrapText="1"/>
    </xf>
    <xf numFmtId="2" fontId="8" fillId="0" borderId="1" xfId="0" applyNumberFormat="1" applyFont="1" applyBorder="1"/>
    <xf numFmtId="164" fontId="8" fillId="0" borderId="1" xfId="0" applyNumberFormat="1" applyFont="1" applyBorder="1"/>
    <xf numFmtId="0" fontId="13" fillId="0" borderId="0" xfId="1" applyFont="1"/>
    <xf numFmtId="0" fontId="8" fillId="7" borderId="0" xfId="0" applyFont="1" applyFill="1"/>
    <xf numFmtId="0" fontId="13" fillId="7" borderId="0" xfId="1" applyFont="1" applyFill="1" applyBorder="1"/>
    <xf numFmtId="0" fontId="9" fillId="7" borderId="0" xfId="0" applyFont="1" applyFill="1"/>
    <xf numFmtId="0" fontId="8" fillId="7" borderId="0" xfId="0" applyFont="1" applyFill="1" applyAlignment="1">
      <alignment wrapText="1"/>
    </xf>
    <xf numFmtId="0" fontId="7" fillId="5" borderId="1" xfId="0" applyFont="1" applyFill="1" applyBorder="1"/>
    <xf numFmtId="0" fontId="14" fillId="5" borderId="1" xfId="0" applyFont="1" applyFill="1" applyBorder="1"/>
    <xf numFmtId="0" fontId="4" fillId="5" borderId="1" xfId="0" applyFont="1" applyFill="1" applyBorder="1"/>
    <xf numFmtId="0" fontId="15" fillId="5" borderId="0" xfId="0" applyFont="1" applyFill="1"/>
    <xf numFmtId="165" fontId="8" fillId="0" borderId="0" xfId="0" applyNumberFormat="1" applyFont="1"/>
    <xf numFmtId="0" fontId="8" fillId="4" borderId="5" xfId="0" applyFont="1" applyFill="1" applyBorder="1"/>
    <xf numFmtId="0" fontId="8" fillId="4" borderId="6" xfId="0" applyFont="1" applyFill="1" applyBorder="1"/>
    <xf numFmtId="0" fontId="8" fillId="4" borderId="10" xfId="0" applyFont="1" applyFill="1" applyBorder="1"/>
    <xf numFmtId="0" fontId="8" fillId="0" borderId="7"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8" fillId="0" borderId="0" xfId="0" applyFont="1" applyAlignment="1">
      <alignment horizontal="right"/>
    </xf>
    <xf numFmtId="2" fontId="8" fillId="0" borderId="0" xfId="0" applyNumberFormat="1" applyFont="1"/>
    <xf numFmtId="0" fontId="16" fillId="0" borderId="0" xfId="0" applyFont="1"/>
    <xf numFmtId="166" fontId="8" fillId="0" borderId="1" xfId="0" applyNumberFormat="1" applyFont="1" applyBorder="1"/>
    <xf numFmtId="0" fontId="12" fillId="0" borderId="0" xfId="1"/>
    <xf numFmtId="0" fontId="17" fillId="7" borderId="0" xfId="0" applyFont="1" applyFill="1"/>
    <xf numFmtId="0" fontId="8" fillId="4" borderId="1" xfId="0" applyFont="1" applyFill="1" applyBorder="1"/>
    <xf numFmtId="0" fontId="11" fillId="7" borderId="0" xfId="0" applyFont="1" applyFill="1"/>
    <xf numFmtId="0" fontId="6" fillId="7" borderId="0" xfId="0" applyFont="1" applyFill="1"/>
    <xf numFmtId="49" fontId="18" fillId="7" borderId="0" xfId="0" applyNumberFormat="1" applyFont="1" applyFill="1" applyAlignment="1">
      <alignment vertical="top"/>
    </xf>
    <xf numFmtId="2" fontId="2" fillId="7" borderId="0" xfId="0" applyNumberFormat="1" applyFont="1" applyFill="1" applyAlignment="1">
      <alignment vertical="top"/>
    </xf>
    <xf numFmtId="2" fontId="2" fillId="7" borderId="0" xfId="0" applyNumberFormat="1" applyFont="1" applyFill="1" applyAlignment="1">
      <alignment horizontal="right" vertical="top"/>
    </xf>
    <xf numFmtId="49" fontId="2" fillId="7" borderId="4" xfId="0" applyNumberFormat="1" applyFont="1" applyFill="1" applyBorder="1" applyAlignment="1">
      <alignment vertical="top"/>
    </xf>
    <xf numFmtId="2" fontId="8" fillId="7" borderId="1" xfId="0" applyNumberFormat="1" applyFont="1" applyFill="1" applyBorder="1"/>
    <xf numFmtId="0" fontId="19" fillId="7" borderId="0" xfId="0" applyFont="1" applyFill="1"/>
    <xf numFmtId="0" fontId="3" fillId="7" borderId="0" xfId="0" applyFont="1" applyFill="1"/>
    <xf numFmtId="0" fontId="9" fillId="7" borderId="15" xfId="0" applyFont="1" applyFill="1" applyBorder="1"/>
    <xf numFmtId="0" fontId="9" fillId="7" borderId="9" xfId="0" applyFont="1" applyFill="1" applyBorder="1"/>
    <xf numFmtId="0" fontId="9" fillId="7" borderId="16" xfId="0" applyFont="1" applyFill="1" applyBorder="1"/>
    <xf numFmtId="0" fontId="8" fillId="7" borderId="4" xfId="0" applyFont="1" applyFill="1" applyBorder="1"/>
    <xf numFmtId="49" fontId="2" fillId="7" borderId="17" xfId="0" applyNumberFormat="1" applyFont="1" applyFill="1" applyBorder="1" applyAlignment="1">
      <alignment vertical="top"/>
    </xf>
    <xf numFmtId="0" fontId="8" fillId="7" borderId="17" xfId="0" applyFont="1" applyFill="1" applyBorder="1"/>
    <xf numFmtId="0" fontId="9" fillId="7" borderId="4" xfId="0" applyFont="1" applyFill="1" applyBorder="1"/>
    <xf numFmtId="0" fontId="9" fillId="7" borderId="17" xfId="0" applyFont="1" applyFill="1" applyBorder="1"/>
    <xf numFmtId="0" fontId="8" fillId="7" borderId="3" xfId="0" applyFont="1" applyFill="1" applyBorder="1"/>
    <xf numFmtId="0" fontId="8" fillId="7" borderId="2" xfId="0" applyFont="1" applyFill="1" applyBorder="1"/>
    <xf numFmtId="0" fontId="8" fillId="7" borderId="8" xfId="0" applyFont="1" applyFill="1" applyBorder="1"/>
    <xf numFmtId="0" fontId="8" fillId="7" borderId="7" xfId="0" applyFont="1" applyFill="1" applyBorder="1" applyAlignment="1">
      <alignment horizontal="left" wrapText="1"/>
    </xf>
    <xf numFmtId="0" fontId="8" fillId="7" borderId="0" xfId="0" applyFont="1" applyFill="1" applyAlignment="1">
      <alignment horizontal="left" wrapText="1"/>
    </xf>
    <xf numFmtId="0" fontId="8" fillId="7" borderId="11" xfId="0" applyFont="1" applyFill="1" applyBorder="1" applyAlignment="1">
      <alignment horizontal="left" wrapText="1"/>
    </xf>
    <xf numFmtId="0" fontId="8" fillId="7" borderId="0" xfId="0" applyFont="1" applyFill="1" applyAlignment="1">
      <alignment horizontal="left"/>
    </xf>
    <xf numFmtId="0" fontId="8" fillId="7" borderId="7" xfId="0" applyFont="1" applyFill="1" applyBorder="1"/>
    <xf numFmtId="0" fontId="8" fillId="7" borderId="11" xfId="0" applyFont="1" applyFill="1" applyBorder="1"/>
    <xf numFmtId="0" fontId="0" fillId="7" borderId="7" xfId="0" applyFill="1" applyBorder="1"/>
    <xf numFmtId="0" fontId="12" fillId="7" borderId="7" xfId="1" applyFill="1" applyBorder="1"/>
    <xf numFmtId="0" fontId="13" fillId="7" borderId="7" xfId="1" applyFont="1" applyFill="1" applyBorder="1" applyAlignment="1">
      <alignment vertical="center"/>
    </xf>
    <xf numFmtId="0" fontId="13" fillId="7" borderId="7" xfId="1" applyFont="1" applyFill="1" applyBorder="1"/>
    <xf numFmtId="0" fontId="9" fillId="7" borderId="7" xfId="0" applyFont="1" applyFill="1" applyBorder="1"/>
    <xf numFmtId="0" fontId="8" fillId="7" borderId="13" xfId="0" applyFont="1" applyFill="1" applyBorder="1"/>
    <xf numFmtId="0" fontId="8" fillId="7" borderId="14" xfId="0" applyFont="1" applyFill="1" applyBorder="1"/>
    <xf numFmtId="0" fontId="8" fillId="7" borderId="12" xfId="0" applyFont="1" applyFill="1" applyBorder="1"/>
    <xf numFmtId="167" fontId="17" fillId="2" borderId="1" xfId="0" applyNumberFormat="1" applyFont="1" applyFill="1" applyBorder="1"/>
    <xf numFmtId="3" fontId="17" fillId="2" borderId="1" xfId="0" applyNumberFormat="1" applyFont="1" applyFill="1" applyBorder="1"/>
    <xf numFmtId="0" fontId="10" fillId="7" borderId="0" xfId="0" applyFont="1" applyFill="1"/>
    <xf numFmtId="0" fontId="20" fillId="7" borderId="0" xfId="0" applyFont="1" applyFill="1"/>
    <xf numFmtId="0" fontId="3" fillId="3" borderId="0" xfId="0" applyFont="1" applyFill="1"/>
    <xf numFmtId="0" fontId="3" fillId="4" borderId="0" xfId="0" applyFont="1" applyFill="1" applyAlignment="1">
      <alignment vertical="top"/>
    </xf>
    <xf numFmtId="0" fontId="24" fillId="7" borderId="0" xfId="0" applyFont="1" applyFill="1" applyAlignment="1">
      <alignment wrapText="1"/>
    </xf>
    <xf numFmtId="0" fontId="3" fillId="7" borderId="13" xfId="0" applyFont="1" applyFill="1" applyBorder="1"/>
    <xf numFmtId="0" fontId="25" fillId="7" borderId="0" xfId="0" applyFont="1" applyFill="1"/>
    <xf numFmtId="0" fontId="24" fillId="7" borderId="0" xfId="0" applyFont="1" applyFill="1" applyAlignment="1">
      <alignment vertical="top"/>
    </xf>
    <xf numFmtId="0" fontId="8" fillId="0" borderId="18" xfId="0" applyFont="1" applyBorder="1"/>
    <xf numFmtId="0" fontId="9" fillId="0" borderId="12" xfId="0" applyFont="1" applyBorder="1"/>
    <xf numFmtId="0" fontId="14" fillId="5" borderId="0" xfId="0" applyFont="1" applyFill="1" applyAlignment="1">
      <alignment vertical="top" wrapText="1"/>
    </xf>
    <xf numFmtId="0" fontId="14" fillId="5" borderId="0" xfId="0" applyFont="1" applyFill="1" applyAlignment="1">
      <alignment horizontal="center" vertical="top" wrapText="1"/>
    </xf>
    <xf numFmtId="0" fontId="9" fillId="0" borderId="0" xfId="0" applyFont="1" applyAlignment="1">
      <alignment horizontal="right" vertical="top" wrapText="1"/>
    </xf>
    <xf numFmtId="0" fontId="18" fillId="0" borderId="0" xfId="0" applyFont="1" applyAlignment="1">
      <alignment horizontal="right" vertical="center"/>
    </xf>
    <xf numFmtId="0" fontId="8" fillId="8" borderId="7" xfId="0" applyFont="1" applyFill="1" applyBorder="1" applyAlignment="1">
      <alignment horizontal="right" vertical="center"/>
    </xf>
    <xf numFmtId="0" fontId="8" fillId="8" borderId="0" xfId="0" applyFont="1" applyFill="1" applyAlignment="1">
      <alignment horizontal="center" vertical="center" wrapText="1"/>
    </xf>
    <xf numFmtId="0" fontId="8" fillId="8" borderId="11" xfId="0" applyFont="1" applyFill="1" applyBorder="1" applyAlignment="1">
      <alignment horizontal="center" vertical="center" wrapText="1"/>
    </xf>
    <xf numFmtId="0" fontId="14" fillId="5" borderId="7" xfId="0" applyFont="1" applyFill="1" applyBorder="1" applyAlignment="1">
      <alignment vertical="top" wrapText="1"/>
    </xf>
    <xf numFmtId="0" fontId="14" fillId="5" borderId="11" xfId="0" applyFont="1" applyFill="1" applyBorder="1" applyAlignment="1">
      <alignment vertical="top" wrapText="1"/>
    </xf>
    <xf numFmtId="3" fontId="17" fillId="2" borderId="19" xfId="0" applyNumberFormat="1" applyFont="1" applyFill="1" applyBorder="1"/>
    <xf numFmtId="166" fontId="8" fillId="0" borderId="0" xfId="0" applyNumberFormat="1" applyFont="1"/>
    <xf numFmtId="0" fontId="8" fillId="9" borderId="0" xfId="0" applyFont="1" applyFill="1" applyAlignment="1">
      <alignment horizontal="center" vertical="center" wrapText="1"/>
    </xf>
    <xf numFmtId="0" fontId="8" fillId="9" borderId="11"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 fillId="3" borderId="5" xfId="0" applyFont="1" applyFill="1" applyBorder="1"/>
    <xf numFmtId="0" fontId="3" fillId="7" borderId="6" xfId="0" applyFont="1" applyFill="1" applyBorder="1"/>
    <xf numFmtId="0" fontId="8" fillId="7" borderId="6" xfId="0" applyFont="1" applyFill="1" applyBorder="1"/>
    <xf numFmtId="0" fontId="8" fillId="7" borderId="10" xfId="0" applyFont="1" applyFill="1" applyBorder="1"/>
    <xf numFmtId="0" fontId="0" fillId="0" borderId="11" xfId="0" applyBorder="1" applyAlignment="1">
      <alignment wrapText="1"/>
    </xf>
    <xf numFmtId="0" fontId="4" fillId="5" borderId="0" xfId="0" applyFont="1" applyFill="1"/>
    <xf numFmtId="0" fontId="3" fillId="0" borderId="1" xfId="0" applyFont="1" applyBorder="1"/>
    <xf numFmtId="168" fontId="3" fillId="6" borderId="1" xfId="2" applyNumberFormat="1" applyFont="1" applyFill="1" applyBorder="1"/>
    <xf numFmtId="168" fontId="3" fillId="0" borderId="0" xfId="2" applyNumberFormat="1" applyFont="1" applyFill="1" applyBorder="1"/>
    <xf numFmtId="0" fontId="29" fillId="0" borderId="0" xfId="0" applyFont="1"/>
    <xf numFmtId="168" fontId="29" fillId="0" borderId="0" xfId="2" applyNumberFormat="1" applyFont="1"/>
    <xf numFmtId="0" fontId="23" fillId="0" borderId="0" xfId="0" applyFont="1"/>
    <xf numFmtId="0" fontId="30" fillId="10" borderId="0" xfId="0" applyFont="1" applyFill="1"/>
    <xf numFmtId="0" fontId="30" fillId="10" borderId="5" xfId="0" applyFont="1" applyFill="1" applyBorder="1"/>
    <xf numFmtId="0" fontId="22" fillId="7" borderId="7" xfId="0" applyFont="1" applyFill="1" applyBorder="1"/>
    <xf numFmtId="0" fontId="10" fillId="0" borderId="0" xfId="0" applyFont="1"/>
    <xf numFmtId="1" fontId="9" fillId="0" borderId="13" xfId="0" applyNumberFormat="1" applyFont="1" applyBorder="1"/>
    <xf numFmtId="1" fontId="9" fillId="0" borderId="13" xfId="2" applyNumberFormat="1" applyFont="1" applyBorder="1"/>
    <xf numFmtId="1" fontId="9" fillId="0" borderId="14" xfId="0" applyNumberFormat="1" applyFont="1" applyBorder="1"/>
    <xf numFmtId="1" fontId="9" fillId="0" borderId="12" xfId="0" applyNumberFormat="1" applyFont="1" applyBorder="1"/>
    <xf numFmtId="1" fontId="8" fillId="0" borderId="20" xfId="0" applyNumberFormat="1" applyFont="1" applyBorder="1"/>
    <xf numFmtId="1" fontId="9" fillId="0" borderId="13" xfId="2" applyNumberFormat="1" applyFont="1" applyFill="1" applyBorder="1"/>
    <xf numFmtId="0" fontId="8" fillId="7" borderId="7" xfId="0" applyFont="1" applyFill="1" applyBorder="1" applyAlignment="1">
      <alignment wrapText="1"/>
    </xf>
    <xf numFmtId="0" fontId="8" fillId="7" borderId="11" xfId="0" applyFont="1" applyFill="1" applyBorder="1" applyAlignment="1">
      <alignment wrapText="1"/>
    </xf>
    <xf numFmtId="0" fontId="0" fillId="0" borderId="0" xfId="0" applyAlignment="1">
      <alignment wrapText="1"/>
    </xf>
    <xf numFmtId="0" fontId="0" fillId="0" borderId="7" xfId="0" applyBorder="1" applyAlignment="1">
      <alignment wrapText="1"/>
    </xf>
    <xf numFmtId="0" fontId="27" fillId="8" borderId="5" xfId="0" applyFont="1" applyFill="1" applyBorder="1" applyAlignment="1">
      <alignment horizontal="center" vertical="center"/>
    </xf>
    <xf numFmtId="0" fontId="21" fillId="0" borderId="0" xfId="0" applyFont="1"/>
    <xf numFmtId="0" fontId="8" fillId="7" borderId="0" xfId="0" applyFont="1" applyFill="1" applyAlignment="1">
      <alignment wrapText="1"/>
    </xf>
    <xf numFmtId="0" fontId="8" fillId="0" borderId="0" xfId="0" applyFont="1" applyAlignment="1">
      <alignment horizontal="left" vertical="top" wrapText="1"/>
    </xf>
    <xf numFmtId="0" fontId="21" fillId="9" borderId="5" xfId="0" applyFont="1" applyFill="1" applyBorder="1" applyAlignment="1">
      <alignment horizontal="center" vertical="top"/>
    </xf>
    <xf numFmtId="0" fontId="28" fillId="9" borderId="6" xfId="0" applyFont="1" applyFill="1" applyBorder="1" applyAlignment="1">
      <alignment horizontal="center" vertical="top"/>
    </xf>
    <xf numFmtId="0" fontId="28" fillId="9" borderId="10" xfId="0" applyFont="1" applyFill="1" applyBorder="1" applyAlignment="1">
      <alignment horizontal="center" vertical="top"/>
    </xf>
    <xf numFmtId="0" fontId="8" fillId="0" borderId="7" xfId="0" applyFont="1" applyBorder="1" applyAlignment="1">
      <alignment vertical="center" wrapText="1"/>
    </xf>
    <xf numFmtId="0" fontId="0" fillId="0" borderId="0" xfId="0"/>
    <xf numFmtId="0" fontId="8" fillId="0" borderId="0" xfId="0" applyFont="1" applyAlignment="1">
      <alignment horizontal="left" vertical="top"/>
    </xf>
    <xf numFmtId="0" fontId="8" fillId="7" borderId="7" xfId="0" applyFont="1" applyFill="1" applyBorder="1" applyAlignment="1">
      <alignment horizontal="left" wrapText="1"/>
    </xf>
    <xf numFmtId="0" fontId="8" fillId="7" borderId="0" xfId="0" applyFont="1" applyFill="1" applyAlignment="1">
      <alignment horizontal="left" wrapText="1"/>
    </xf>
    <xf numFmtId="0" fontId="8" fillId="7" borderId="11" xfId="0" applyFont="1" applyFill="1" applyBorder="1" applyAlignment="1">
      <alignment horizontal="left" wrapText="1"/>
    </xf>
    <xf numFmtId="0" fontId="9" fillId="7" borderId="5" xfId="0" applyFont="1" applyFill="1" applyBorder="1" applyAlignment="1">
      <alignment horizontal="left"/>
    </xf>
    <xf numFmtId="0" fontId="9" fillId="7" borderId="6" xfId="0" applyFont="1" applyFill="1" applyBorder="1" applyAlignment="1">
      <alignment horizontal="left"/>
    </xf>
    <xf numFmtId="0" fontId="9" fillId="7" borderId="10" xfId="0" applyFont="1" applyFill="1" applyBorder="1" applyAlignment="1">
      <alignment horizontal="left"/>
    </xf>
    <xf numFmtId="0" fontId="9" fillId="7" borderId="7" xfId="0" applyFont="1" applyFill="1" applyBorder="1" applyAlignment="1">
      <alignment horizontal="left"/>
    </xf>
    <xf numFmtId="0" fontId="9" fillId="7" borderId="0" xfId="0" applyFont="1" applyFill="1" applyAlignment="1">
      <alignment horizontal="left"/>
    </xf>
    <xf numFmtId="0" fontId="9" fillId="7" borderId="11" xfId="0" applyFont="1" applyFill="1" applyBorder="1" applyAlignment="1">
      <alignment horizontal="left"/>
    </xf>
    <xf numFmtId="0" fontId="13" fillId="7" borderId="7" xfId="1" applyFont="1" applyFill="1" applyBorder="1" applyAlignment="1">
      <alignment horizontal="left"/>
    </xf>
    <xf numFmtId="0" fontId="13" fillId="7" borderId="0" xfId="1" applyFont="1" applyFill="1" applyBorder="1" applyAlignment="1">
      <alignment horizontal="left"/>
    </xf>
    <xf numFmtId="0" fontId="13" fillId="7" borderId="11" xfId="1" applyFont="1" applyFill="1" applyBorder="1" applyAlignment="1">
      <alignment horizontal="left"/>
    </xf>
    <xf numFmtId="0" fontId="13" fillId="7" borderId="7" xfId="1" applyFont="1" applyFill="1" applyBorder="1" applyAlignment="1">
      <alignment horizontal="left" wrapText="1"/>
    </xf>
    <xf numFmtId="0" fontId="13" fillId="7" borderId="0" xfId="1" applyFont="1" applyFill="1" applyBorder="1" applyAlignment="1">
      <alignment horizontal="left" wrapText="1"/>
    </xf>
    <xf numFmtId="0" fontId="13" fillId="7" borderId="11" xfId="1" applyFont="1" applyFill="1" applyBorder="1" applyAlignment="1">
      <alignment horizontal="left" wrapText="1"/>
    </xf>
    <xf numFmtId="0" fontId="8" fillId="7" borderId="7" xfId="0" applyFont="1" applyFill="1" applyBorder="1" applyAlignment="1"/>
    <xf numFmtId="0" fontId="8" fillId="7" borderId="0" xfId="0" applyFont="1" applyFill="1" applyBorder="1" applyAlignment="1">
      <alignment wrapText="1"/>
    </xf>
    <xf numFmtId="0" fontId="27" fillId="8" borderId="6" xfId="0" applyFont="1" applyFill="1" applyBorder="1" applyAlignment="1">
      <alignment horizontal="center" vertical="center"/>
    </xf>
    <xf numFmtId="0" fontId="27" fillId="8" borderId="10" xfId="0" applyFont="1" applyFill="1" applyBorder="1" applyAlignment="1">
      <alignment horizontal="center" vertical="center"/>
    </xf>
  </cellXfs>
  <cellStyles count="3">
    <cellStyle name="Hyperlänk" xfId="1" builtinId="8"/>
    <cellStyle name="Normal" xfId="0" builtinId="0"/>
    <cellStyle name="Tusental" xfId="2" builtinId="3"/>
  </cellStyles>
  <dxfs count="1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5356412</xdr:colOff>
      <xdr:row>0</xdr:row>
      <xdr:rowOff>52294</xdr:rowOff>
    </xdr:from>
    <xdr:to>
      <xdr:col>7</xdr:col>
      <xdr:colOff>501864</xdr:colOff>
      <xdr:row>6</xdr:row>
      <xdr:rowOff>153147</xdr:rowOff>
    </xdr:to>
    <xdr:pic>
      <xdr:nvPicPr>
        <xdr:cNvPr id="2" name="Bildobjekt 1" descr="Logotype med EU:s flagga och texten Medfinansierad av Europeiska unionen.">
          <a:extLst>
            <a:ext uri="{FF2B5EF4-FFF2-40B4-BE49-F238E27FC236}">
              <a16:creationId xmlns:a16="http://schemas.microsoft.com/office/drawing/2014/main" id="{F46D284B-FA3E-4899-80FF-13DA8B239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3588" y="52294"/>
          <a:ext cx="1839099" cy="146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118462</xdr:colOff>
      <xdr:row>0</xdr:row>
      <xdr:rowOff>132870</xdr:rowOff>
    </xdr:from>
    <xdr:to>
      <xdr:col>14</xdr:col>
      <xdr:colOff>266522</xdr:colOff>
      <xdr:row>2</xdr:row>
      <xdr:rowOff>128775</xdr:rowOff>
    </xdr:to>
    <xdr:pic>
      <xdr:nvPicPr>
        <xdr:cNvPr id="3" name="Bildobjekt 2" descr="Logotype med EU:s flagga och texten Medfinansierad av Europeiska union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78668" y="132870"/>
          <a:ext cx="730765" cy="6255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272838</xdr:colOff>
      <xdr:row>1</xdr:row>
      <xdr:rowOff>42874</xdr:rowOff>
    </xdr:from>
    <xdr:to>
      <xdr:col>9</xdr:col>
      <xdr:colOff>422579</xdr:colOff>
      <xdr:row>3</xdr:row>
      <xdr:rowOff>156582</xdr:rowOff>
    </xdr:to>
    <xdr:pic>
      <xdr:nvPicPr>
        <xdr:cNvPr id="165" name="Bildobjekt 1" descr="Logotype med EU:s flagga och texten Medfinansierad av Europeiska union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00034" y="374178"/>
          <a:ext cx="729523" cy="627230"/>
        </a:xfrm>
        <a:prstGeom prst="rect">
          <a:avLst/>
        </a:prstGeom>
      </xdr:spPr>
    </xdr:pic>
    <xdr:clientData/>
  </xdr:twoCellAnchor>
  <xdr:twoCellAnchor>
    <xdr:from>
      <xdr:col>1</xdr:col>
      <xdr:colOff>952500</xdr:colOff>
      <xdr:row>7</xdr:row>
      <xdr:rowOff>78443</xdr:rowOff>
    </xdr:from>
    <xdr:to>
      <xdr:col>2</xdr:col>
      <xdr:colOff>1053353</xdr:colOff>
      <xdr:row>8</xdr:row>
      <xdr:rowOff>201707</xdr:rowOff>
    </xdr:to>
    <xdr:sp macro="" textlink="">
      <xdr:nvSpPr>
        <xdr:cNvPr id="155" name="textruta 5">
          <a:extLst>
            <a:ext uri="{FF2B5EF4-FFF2-40B4-BE49-F238E27FC236}">
              <a16:creationId xmlns:a16="http://schemas.microsoft.com/office/drawing/2014/main" id="{1BF3CF38-077A-48F6-A0D2-9D29F45F4587}"/>
            </a:ext>
          </a:extLst>
        </xdr:cNvPr>
        <xdr:cNvSpPr txBox="1"/>
      </xdr:nvSpPr>
      <xdr:spPr>
        <a:xfrm>
          <a:off x="3854824" y="2073090"/>
          <a:ext cx="1098176" cy="358588"/>
        </a:xfrm>
        <a:prstGeom prst="rect">
          <a:avLst/>
        </a:prstGeom>
        <a:solidFill>
          <a:schemeClr val="accent2">
            <a:lumMod val="20000"/>
            <a:lumOff val="80000"/>
          </a:schemeClr>
        </a:solidFill>
        <a:ln w="9525"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100" b="1"/>
            <a:t>RCR29</a:t>
          </a:r>
        </a:p>
      </xdr:txBody>
    </xdr:sp>
    <xdr:clientData/>
  </xdr:twoCellAnchor>
  <xdr:twoCellAnchor>
    <xdr:from>
      <xdr:col>2</xdr:col>
      <xdr:colOff>616323</xdr:colOff>
      <xdr:row>5</xdr:row>
      <xdr:rowOff>100854</xdr:rowOff>
    </xdr:from>
    <xdr:to>
      <xdr:col>2</xdr:col>
      <xdr:colOff>734657</xdr:colOff>
      <xdr:row>7</xdr:row>
      <xdr:rowOff>2</xdr:rowOff>
    </xdr:to>
    <xdr:cxnSp macro="">
      <xdr:nvCxnSpPr>
        <xdr:cNvPr id="156" name="Rak pilkoppling 6">
          <a:extLst>
            <a:ext uri="{FF2B5EF4-FFF2-40B4-BE49-F238E27FC236}">
              <a16:creationId xmlns:a16="http://schemas.microsoft.com/office/drawing/2014/main" id="{67527471-B230-42BC-848D-6E76898225A1}"/>
            </a:ext>
            <a:ext uri="{C183D7F6-B498-43B3-948B-1728B52AA6E4}">
              <adec:decorative xmlns:adec="http://schemas.microsoft.com/office/drawing/2017/decorative" val="1"/>
            </a:ext>
          </a:extLst>
        </xdr:cNvPr>
        <xdr:cNvCxnSpPr/>
      </xdr:nvCxnSpPr>
      <xdr:spPr>
        <a:xfrm flipV="1">
          <a:off x="4515970" y="1624854"/>
          <a:ext cx="118334" cy="36979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751912</xdr:colOff>
      <xdr:row>0</xdr:row>
      <xdr:rowOff>169623</xdr:rowOff>
    </xdr:from>
    <xdr:ext cx="748097" cy="634271"/>
    <xdr:pic>
      <xdr:nvPicPr>
        <xdr:cNvPr id="2" name="Bildobjekt 1" descr="Logotype med EU:s flagga och texten Medfinansierad av Europeiska unionen.">
          <a:extLst>
            <a:ext uri="{FF2B5EF4-FFF2-40B4-BE49-F238E27FC236}">
              <a16:creationId xmlns:a16="http://schemas.microsoft.com/office/drawing/2014/main" id="{977241F8-B025-4354-A181-BCBE71DCB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187" y="169623"/>
          <a:ext cx="748097" cy="6342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9429750</xdr:colOff>
      <xdr:row>0</xdr:row>
      <xdr:rowOff>104775</xdr:rowOff>
    </xdr:from>
    <xdr:ext cx="730765" cy="626370"/>
    <xdr:pic>
      <xdr:nvPicPr>
        <xdr:cNvPr id="2" name="Bildobjekt 1" descr="Logotype med EU:s flagga och texten Medfinansierad av Europeiska unionen.">
          <a:extLst>
            <a:ext uri="{FF2B5EF4-FFF2-40B4-BE49-F238E27FC236}">
              <a16:creationId xmlns:a16="http://schemas.microsoft.com/office/drawing/2014/main" id="{98522354-CED5-48F7-927E-BB2F6E2D7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104775"/>
          <a:ext cx="730765" cy="62637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3558396</xdr:colOff>
      <xdr:row>0</xdr:row>
      <xdr:rowOff>71887</xdr:rowOff>
    </xdr:from>
    <xdr:to>
      <xdr:col>7</xdr:col>
      <xdr:colOff>389303</xdr:colOff>
      <xdr:row>1</xdr:row>
      <xdr:rowOff>356795</xdr:rowOff>
    </xdr:to>
    <xdr:pic>
      <xdr:nvPicPr>
        <xdr:cNvPr id="2" name="Bildobjekt 1" descr="Logotype med EU:s flagga och texten Medfinansierad av Europeiska union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39481" y="71887"/>
          <a:ext cx="730765" cy="626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scasven\Downloads\Ber&#228;kningsverktyg%20-%20egenproducerad%20energi%20utkast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llgänglighet"/>
    </sheetNames>
    <sheetDataSet>
      <sheetData sheetId="0">
        <row r="12">
          <cell r="A12" t="str">
            <v>Följ standarder för tillgänglighet - Vägledning för webbutveckling (webbriktlinjer.se)</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ebbriktlinjer.se/lagkrav/folj-standarder-tillganglighet/" TargetMode="External"/><Relationship Id="rId1" Type="http://schemas.openxmlformats.org/officeDocument/2006/relationships/hyperlink" Target="https://support.microsoft.com/sv-se/office/g%C3%B6r-dina-excel-dokument-tillg%C3%A4ngliga-f%C3%B6r-personer-med-funktionsneds%C3%A4ttning-6cc05fc5-1314-48b5-8eb3-683e49b3e593"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energimyndigheten.se/48e101/globalassets/statistik/puffblock/ems-varmevarden-2021.xlsx" TargetMode="External"/><Relationship Id="rId3" Type="http://schemas.openxmlformats.org/officeDocument/2006/relationships/hyperlink" Target="https://www.environdec.com/library/epd1435" TargetMode="External"/><Relationship Id="rId7" Type="http://schemas.openxmlformats.org/officeDocument/2006/relationships/hyperlink" Target="https://bransch.trafikverket.se/contentassets/d4c1beff0a9a4e91b0246ef155188c3d/emissionsfaktorer-vagtrafik-2020-2030-och-2040.xlsx" TargetMode="External"/><Relationship Id="rId2" Type="http://schemas.openxmlformats.org/officeDocument/2006/relationships/hyperlink" Target="https://www.environdec.com/library/epd88" TargetMode="External"/><Relationship Id="rId1" Type="http://schemas.openxmlformats.org/officeDocument/2006/relationships/hyperlink" Target="https://www.energiforetagen.se/statistik/fjarrvarmestatistik/miljovardering-av-fjarrvarme/" TargetMode="External"/><Relationship Id="rId6" Type="http://schemas.openxmlformats.org/officeDocument/2006/relationships/hyperlink" Target="https://bransch.trafikverket.se/contentassets/3c85ef29f30b4f58aa895dc52efbb14a/handbok-for-vagtrafikens-luftfororeningar/kapitel-6-bilagor-emissionsfaktorer-2017-2020-2030.pdf" TargetMode="External"/><Relationship Id="rId5" Type="http://schemas.openxmlformats.org/officeDocument/2006/relationships/hyperlink" Target="https://smed.se/luft-och-klimat/4708" TargetMode="External"/><Relationship Id="rId10" Type="http://schemas.openxmlformats.org/officeDocument/2006/relationships/drawing" Target="../drawings/drawing6.xml"/><Relationship Id="rId4" Type="http://schemas.openxmlformats.org/officeDocument/2006/relationships/hyperlink" Target="https://www.naturvardsverket.se/contentassets/9db319015c994a9d88f64fffae725765/vagledning-berakna-utslappsminskning-2022-05-06.pdf"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AF96-A464-4A30-96AB-444B473F33B7}">
  <sheetPr>
    <tabColor theme="7"/>
  </sheetPr>
  <dimension ref="A1:E27"/>
  <sheetViews>
    <sheetView tabSelected="1" zoomScaleNormal="100" workbookViewId="0">
      <selection activeCell="A38" sqref="A38"/>
    </sheetView>
  </sheetViews>
  <sheetFormatPr defaultColWidth="9.140625" defaultRowHeight="14.25" x14ac:dyDescent="0.2"/>
  <cols>
    <col min="1" max="1" width="153.28515625" style="11" customWidth="1"/>
    <col min="2" max="2" width="24.42578125" style="11" customWidth="1"/>
    <col min="3" max="3" width="8.85546875" style="11" bestFit="1" customWidth="1"/>
    <col min="4" max="4" width="25.140625" style="11" bestFit="1" customWidth="1"/>
    <col min="5" max="5" width="27.85546875" style="11" customWidth="1"/>
    <col min="6" max="16384" width="9.140625" style="11"/>
  </cols>
  <sheetData>
    <row r="1" spans="1:5" ht="25.5" x14ac:dyDescent="0.35">
      <c r="A1" s="77" t="s">
        <v>176</v>
      </c>
    </row>
    <row r="2" spans="1:5" x14ac:dyDescent="0.2">
      <c r="A2" s="72"/>
    </row>
    <row r="3" spans="1:5" ht="21.95" customHeight="1" x14ac:dyDescent="0.2">
      <c r="A3" s="78" t="s">
        <v>195</v>
      </c>
      <c r="B3" s="43"/>
    </row>
    <row r="4" spans="1:5" ht="15" x14ac:dyDescent="0.2">
      <c r="B4" s="73" t="s">
        <v>177</v>
      </c>
      <c r="C4" s="43" t="s">
        <v>181</v>
      </c>
    </row>
    <row r="5" spans="1:5" ht="15" x14ac:dyDescent="0.2">
      <c r="B5" s="107" t="s">
        <v>182</v>
      </c>
      <c r="C5" s="43" t="s">
        <v>183</v>
      </c>
    </row>
    <row r="6" spans="1:5" ht="15" x14ac:dyDescent="0.2">
      <c r="B6" s="74" t="s">
        <v>139</v>
      </c>
      <c r="C6" s="43" t="s">
        <v>185</v>
      </c>
    </row>
    <row r="7" spans="1:5" ht="15" x14ac:dyDescent="0.2">
      <c r="B7" s="74" t="s">
        <v>104</v>
      </c>
      <c r="C7" s="43" t="s">
        <v>184</v>
      </c>
    </row>
    <row r="8" spans="1:5" ht="15" thickBot="1" x14ac:dyDescent="0.25">
      <c r="A8" s="72"/>
    </row>
    <row r="9" spans="1:5" ht="12.95" customHeight="1" x14ac:dyDescent="0.2">
      <c r="A9" s="95" t="s">
        <v>177</v>
      </c>
      <c r="B9" s="96"/>
      <c r="C9" s="97"/>
      <c r="D9" s="97"/>
      <c r="E9" s="98"/>
    </row>
    <row r="10" spans="1:5" ht="12.95" customHeight="1" x14ac:dyDescent="0.2">
      <c r="A10" s="59" t="s">
        <v>178</v>
      </c>
      <c r="B10" s="43"/>
      <c r="E10" s="60"/>
    </row>
    <row r="11" spans="1:5" ht="15" x14ac:dyDescent="0.25">
      <c r="A11" s="65" t="s">
        <v>188</v>
      </c>
      <c r="E11" s="60"/>
    </row>
    <row r="12" spans="1:5" ht="41.45" customHeight="1" x14ac:dyDescent="0.2">
      <c r="A12" s="117" t="s">
        <v>189</v>
      </c>
      <c r="B12" s="147"/>
      <c r="C12" s="147"/>
      <c r="D12" s="147"/>
      <c r="E12" s="118"/>
    </row>
    <row r="13" spans="1:5" ht="15.75" x14ac:dyDescent="0.25">
      <c r="A13" s="109" t="s">
        <v>187</v>
      </c>
      <c r="B13" s="43"/>
      <c r="E13" s="60"/>
    </row>
    <row r="14" spans="1:5" ht="15" customHeight="1" x14ac:dyDescent="0.25">
      <c r="A14" s="146" t="s">
        <v>190</v>
      </c>
      <c r="B14" s="119"/>
      <c r="C14" s="119"/>
      <c r="D14" s="119"/>
      <c r="E14" s="99"/>
    </row>
    <row r="15" spans="1:5" ht="15" x14ac:dyDescent="0.2">
      <c r="A15" s="59"/>
      <c r="B15" s="43"/>
      <c r="E15" s="60"/>
    </row>
    <row r="16" spans="1:5" ht="15.75" thickBot="1" x14ac:dyDescent="0.25">
      <c r="A16" s="68" t="s">
        <v>191</v>
      </c>
      <c r="B16" s="76"/>
      <c r="C16" s="66"/>
      <c r="D16" s="66"/>
      <c r="E16" s="67"/>
    </row>
    <row r="17" spans="1:5" ht="15.75" thickBot="1" x14ac:dyDescent="0.25">
      <c r="A17" s="75"/>
      <c r="B17" s="43"/>
    </row>
    <row r="18" spans="1:5" ht="15" x14ac:dyDescent="0.2">
      <c r="A18" s="108" t="s">
        <v>182</v>
      </c>
      <c r="B18" s="96"/>
      <c r="C18" s="97"/>
      <c r="D18" s="97"/>
      <c r="E18" s="98"/>
    </row>
    <row r="19" spans="1:5" ht="14.25" customHeight="1" x14ac:dyDescent="0.25">
      <c r="A19" s="117" t="s">
        <v>196</v>
      </c>
      <c r="B19" s="119"/>
      <c r="C19" s="119"/>
      <c r="D19" s="119"/>
      <c r="E19" s="99"/>
    </row>
    <row r="20" spans="1:5" ht="15" x14ac:dyDescent="0.25">
      <c r="A20" s="117"/>
      <c r="B20" s="119"/>
      <c r="C20" s="119"/>
      <c r="D20" s="119"/>
      <c r="E20" s="99"/>
    </row>
    <row r="21" spans="1:5" ht="14.25" customHeight="1" x14ac:dyDescent="0.25">
      <c r="A21" s="117" t="s">
        <v>197</v>
      </c>
      <c r="B21" s="119"/>
      <c r="C21" s="119"/>
      <c r="D21" s="119"/>
      <c r="E21" s="99"/>
    </row>
    <row r="22" spans="1:5" ht="14.25" customHeight="1" x14ac:dyDescent="0.25">
      <c r="A22" s="120"/>
      <c r="B22" s="119"/>
      <c r="C22" s="119"/>
      <c r="D22" s="119"/>
      <c r="E22" s="99"/>
    </row>
    <row r="23" spans="1:5" ht="21.95" customHeight="1" x14ac:dyDescent="0.25">
      <c r="A23" s="13" t="s">
        <v>192</v>
      </c>
      <c r="B23" s="123"/>
      <c r="C23" s="123"/>
      <c r="D23" s="123"/>
      <c r="E23" s="99"/>
    </row>
    <row r="24" spans="1:5" ht="43.5" customHeight="1" x14ac:dyDescent="0.2">
      <c r="A24" s="117" t="s">
        <v>198</v>
      </c>
      <c r="B24" s="147"/>
      <c r="C24" s="147"/>
      <c r="D24" s="147"/>
      <c r="E24" s="118"/>
    </row>
    <row r="25" spans="1:5" ht="20.100000000000001" customHeight="1" x14ac:dyDescent="0.25">
      <c r="A25" s="65" t="s">
        <v>193</v>
      </c>
      <c r="E25" s="60"/>
    </row>
    <row r="26" spans="1:5" ht="32.25" customHeight="1" x14ac:dyDescent="0.2">
      <c r="A26" s="117" t="s">
        <v>199</v>
      </c>
      <c r="B26" s="147"/>
      <c r="C26" s="147"/>
      <c r="D26" s="147"/>
      <c r="E26" s="118"/>
    </row>
    <row r="27" spans="1:5" ht="15" thickBot="1" x14ac:dyDescent="0.25">
      <c r="A27" s="68" t="s">
        <v>194</v>
      </c>
      <c r="B27" s="66"/>
      <c r="C27" s="66"/>
      <c r="D27" s="66"/>
      <c r="E27" s="67"/>
    </row>
  </sheetData>
  <mergeCells count="1">
    <mergeCell ref="B23:D23"/>
  </mergeCells>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C4B9-D6DE-4A7C-8268-14D30CCBFA63}">
  <sheetPr>
    <tabColor theme="9" tint="0.59999389629810485"/>
  </sheetPr>
  <dimension ref="A1:M18"/>
  <sheetViews>
    <sheetView zoomScale="85" zoomScaleNormal="85" workbookViewId="0">
      <selection activeCell="I35" sqref="I35"/>
    </sheetView>
  </sheetViews>
  <sheetFormatPr defaultColWidth="8.7109375" defaultRowHeight="15" x14ac:dyDescent="0.25"/>
  <cols>
    <col min="1" max="1" width="45.28515625" style="2" customWidth="1"/>
    <col min="2" max="2" width="22.5703125" style="2" bestFit="1" customWidth="1"/>
    <col min="3" max="3" width="17.140625" style="2" bestFit="1" customWidth="1"/>
    <col min="4" max="4" width="12.140625" style="2" bestFit="1" customWidth="1"/>
    <col min="5" max="5" width="18.85546875" style="2" bestFit="1" customWidth="1"/>
    <col min="6" max="6" width="17.5703125" style="2" bestFit="1" customWidth="1"/>
    <col min="7" max="7" width="32.42578125" style="2" bestFit="1" customWidth="1"/>
    <col min="8" max="8" width="18.85546875" style="2" bestFit="1" customWidth="1"/>
    <col min="9" max="9" width="23.28515625" style="2" bestFit="1" customWidth="1"/>
    <col min="10" max="10" width="17.140625" style="2" bestFit="1" customWidth="1"/>
    <col min="11" max="11" width="32.140625" style="2" bestFit="1" customWidth="1"/>
    <col min="12" max="12" width="18.85546875" style="2" bestFit="1" customWidth="1"/>
    <col min="13" max="13" width="26.85546875" style="2" bestFit="1" customWidth="1"/>
  </cols>
  <sheetData>
    <row r="1" spans="1:13" ht="35.65" customHeight="1" x14ac:dyDescent="0.35">
      <c r="A1" s="110" t="s">
        <v>180</v>
      </c>
    </row>
    <row r="2" spans="1:13" x14ac:dyDescent="0.25">
      <c r="B2" s="7"/>
      <c r="C2" s="7"/>
      <c r="D2" s="7"/>
      <c r="E2" s="7"/>
      <c r="F2" s="7"/>
      <c r="G2" s="7"/>
    </row>
    <row r="3" spans="1:13" x14ac:dyDescent="0.25">
      <c r="A3" s="81" t="s">
        <v>69</v>
      </c>
      <c r="B3" s="82"/>
      <c r="C3" s="82"/>
      <c r="D3" s="82"/>
      <c r="E3" s="82"/>
      <c r="F3" s="82"/>
      <c r="G3" s="82"/>
      <c r="H3" s="82"/>
      <c r="I3" s="18"/>
      <c r="J3" s="18"/>
      <c r="K3" s="18"/>
      <c r="L3" s="18"/>
      <c r="M3" s="18"/>
    </row>
    <row r="4" spans="1:13" ht="18.600000000000001" customHeight="1" x14ac:dyDescent="0.25">
      <c r="A4" s="83" t="s">
        <v>41</v>
      </c>
      <c r="B4" s="124" t="s">
        <v>152</v>
      </c>
      <c r="C4" s="124"/>
      <c r="D4" s="124" t="s">
        <v>152</v>
      </c>
      <c r="E4" s="124"/>
      <c r="F4" s="124" t="s">
        <v>152</v>
      </c>
      <c r="G4" s="124"/>
      <c r="H4" s="124" t="s">
        <v>152</v>
      </c>
      <c r="I4" s="124"/>
      <c r="J4" s="124" t="s">
        <v>152</v>
      </c>
      <c r="K4" s="124"/>
      <c r="L4" s="124" t="s">
        <v>152</v>
      </c>
      <c r="M4" s="124"/>
    </row>
    <row r="5" spans="1:13" ht="18.600000000000001" customHeight="1" x14ac:dyDescent="0.25">
      <c r="A5" s="83" t="s">
        <v>127</v>
      </c>
      <c r="B5" s="124" t="s">
        <v>153</v>
      </c>
      <c r="C5" s="124"/>
      <c r="D5" s="124" t="s">
        <v>153</v>
      </c>
      <c r="E5" s="124"/>
      <c r="F5" s="124" t="s">
        <v>153</v>
      </c>
      <c r="G5" s="124"/>
      <c r="H5" s="124" t="s">
        <v>153</v>
      </c>
      <c r="I5" s="124"/>
      <c r="J5" s="124" t="s">
        <v>153</v>
      </c>
      <c r="K5" s="124"/>
      <c r="L5" s="124" t="s">
        <v>153</v>
      </c>
      <c r="M5" s="124"/>
    </row>
    <row r="6" spans="1:13" ht="15.6" customHeight="1" x14ac:dyDescent="0.25">
      <c r="A6" s="84" t="s">
        <v>15</v>
      </c>
      <c r="B6" s="124" t="s">
        <v>154</v>
      </c>
      <c r="C6" s="124"/>
      <c r="D6" s="124" t="s">
        <v>154</v>
      </c>
      <c r="E6" s="124"/>
      <c r="F6" s="124" t="s">
        <v>154</v>
      </c>
      <c r="G6" s="124"/>
      <c r="H6" s="124" t="s">
        <v>154</v>
      </c>
      <c r="I6" s="124"/>
      <c r="J6" s="124" t="s">
        <v>154</v>
      </c>
      <c r="K6" s="124"/>
      <c r="L6" s="124" t="s">
        <v>154</v>
      </c>
      <c r="M6" s="124"/>
    </row>
    <row r="7" spans="1:13" ht="15.75" thickBot="1" x14ac:dyDescent="0.3">
      <c r="A7" s="84" t="s">
        <v>179</v>
      </c>
      <c r="B7" s="130" t="s">
        <v>155</v>
      </c>
      <c r="C7" s="130"/>
      <c r="D7" s="130" t="s">
        <v>155</v>
      </c>
      <c r="E7" s="130"/>
      <c r="F7" s="130" t="s">
        <v>155</v>
      </c>
      <c r="G7" s="130"/>
      <c r="H7" s="130" t="s">
        <v>155</v>
      </c>
      <c r="I7" s="130"/>
      <c r="J7" s="130" t="s">
        <v>155</v>
      </c>
      <c r="K7" s="130"/>
      <c r="L7" s="130" t="s">
        <v>155</v>
      </c>
      <c r="M7" s="130"/>
    </row>
    <row r="8" spans="1:13" ht="21" x14ac:dyDescent="0.25">
      <c r="A8" s="121" t="s">
        <v>186</v>
      </c>
      <c r="B8" s="148"/>
      <c r="C8" s="148"/>
      <c r="D8" s="148"/>
      <c r="E8" s="148"/>
      <c r="F8" s="148"/>
      <c r="G8" s="149"/>
      <c r="H8" s="125" t="s">
        <v>187</v>
      </c>
      <c r="I8" s="126"/>
      <c r="J8" s="126"/>
      <c r="K8" s="126"/>
      <c r="L8" s="126"/>
      <c r="M8" s="127"/>
    </row>
    <row r="9" spans="1:13" ht="57" x14ac:dyDescent="0.25">
      <c r="A9" s="85" t="s">
        <v>43</v>
      </c>
      <c r="B9" s="86" t="s">
        <v>77</v>
      </c>
      <c r="C9" s="86" t="s">
        <v>76</v>
      </c>
      <c r="D9" s="86" t="s">
        <v>57</v>
      </c>
      <c r="E9" s="86" t="s">
        <v>9</v>
      </c>
      <c r="F9" s="86" t="s">
        <v>75</v>
      </c>
      <c r="G9" s="87" t="s">
        <v>82</v>
      </c>
      <c r="H9" s="94" t="s">
        <v>79</v>
      </c>
      <c r="I9" s="92" t="s">
        <v>78</v>
      </c>
      <c r="J9" s="92" t="s">
        <v>76</v>
      </c>
      <c r="K9" s="92" t="s">
        <v>80</v>
      </c>
      <c r="L9" s="92" t="s">
        <v>9</v>
      </c>
      <c r="M9" s="93" t="s">
        <v>81</v>
      </c>
    </row>
    <row r="10" spans="1:13" hidden="1" x14ac:dyDescent="0.25">
      <c r="A10" s="88" t="s">
        <v>173</v>
      </c>
      <c r="B10" s="81"/>
      <c r="C10" s="81"/>
      <c r="D10" s="81"/>
      <c r="E10" s="81"/>
      <c r="F10" s="81"/>
      <c r="G10" s="89"/>
      <c r="H10" s="88"/>
      <c r="I10" s="81"/>
      <c r="J10" s="81"/>
      <c r="K10" s="81"/>
      <c r="L10" s="81"/>
      <c r="M10" s="89"/>
    </row>
    <row r="11" spans="1:13" x14ac:dyDescent="0.25">
      <c r="A11" s="23" t="s">
        <v>10</v>
      </c>
      <c r="B11" s="70"/>
      <c r="C11" s="8">
        <f>'Referenser och källor'!$B$13</f>
        <v>2.5000000000000001E-2</v>
      </c>
      <c r="D11" s="9">
        <f>B11*C11</f>
        <v>0</v>
      </c>
      <c r="E11" s="8">
        <f>'Referenser och källor'!$F$13</f>
        <v>1.8</v>
      </c>
      <c r="F11" s="9">
        <f>B11*E11</f>
        <v>0</v>
      </c>
      <c r="G11" s="79" t="s">
        <v>44</v>
      </c>
      <c r="H11" s="90"/>
      <c r="I11" s="70"/>
      <c r="J11" s="91">
        <f>IF(H11='Referenser och källor'!$A$4,'Referenser och källor'!$B$4,IF(H11='Referenser och källor'!$A$5,'Referenser och källor'!$B$5,IF(H11='Referenser och källor'!$A$6,'Referenser och källor'!$B$6,IF(H11='Referenser och källor'!$A$7,'Referenser och källor'!$B$7,IF(H11='Referenser och källor'!$A$8,'Referenser och källor'!$B$8,IF(H11='Referenser och källor'!$A$9,'Referenser och källor'!$B$9,IF(H11='Referenser och källor'!$A$10,'Referenser och källor'!$B$11,IF(H11='Referenser och källor'!$A$12,'Referenser och källor'!$B$12,IF(H11='Referenser och källor'!$A$13,'Referenser och källor'!$B$13,IF(H11='Referenser och källor'!$A$14,'Referenser och källor'!$B$14,IF(H11='Referenser och källor'!$A$15,'Referenser och källor'!$B$15,IF(H11='Referenser och källor'!$A$16,'Referenser och källor'!$B$16,IF(H11='Referenser och källor'!$A$17,'Referenser och källor'!$B$17,IF(H11='Referenser och källor'!$A$18,'Referenser och källor'!$B$18,IF(H11='Referenser och källor'!$A$19,'Referenser och källor'!$B$19,IF(H11='Referenser och källor'!$A$20,'Referenser och källor'!$B$20,IF(H11='Referenser och källor'!$A$21,'Referenser och källor'!$B$21,IF(H11='Referenser och källor'!$A$22,'Referenser och källor'!$B$22,IF(H11='Referenser och källor'!$A$23,'Referenser och källor'!$B$23,IF(H11='Referenser och källor'!$A$24,'Referenser och källor'!$B$24,IF(H11='Referenser och källor'!$A$25,'Referenser och källor'!$B$26,IF(H11='Referenser och källor'!$A$27,'Referenser och källor'!$B$27,IF(H11='Referenser och källor'!$A$28,'Referenser och källor'!$B$28,IF(H11='Referenser och källor'!$A$29,'Referenser och källor'!$B$29,IF(H11='Referenser och källor'!$A$30,'Referenser och källor'!$B$30,IF(H11='Referenser och källor'!$A$31,'Referenser och källor'!$B$31,IF(H11='Referenser och källor'!$A$32,'Referenser och källor'!$B$32,IF(H11='Referenser och källor'!$A$33,'Referenser och källor'!$B$33,IF(H11='Referenser och källor'!$A$34,'Referenser och källor'!$B$34,IF(H11='Referenser och källor'!$A$35,'Referenser och källor'!$B$35,IF(H11='Referenser och källor'!$A$36,'Referenser och källor'!$B$36,IF(H11='Referenser och källor'!$A$37,'Referenser och källor'!$B$37,0))))))))))))))))))))))))))))))))</f>
        <v>0</v>
      </c>
      <c r="K11" s="3">
        <f>I11*J11</f>
        <v>0</v>
      </c>
      <c r="L11" s="31">
        <f>IF(H11='Referenser och källor'!$A$4,'Referenser och källor'!$F$4,IF(H11='Referenser och källor'!$A$5,'Referenser och källor'!$F$5,IF(H11='Referenser och källor'!$A$6,'Referenser och källor'!$F$6,IF(H11='Referenser och källor'!$A$7,'Referenser och källor'!$F$7,IF(H11='Referenser och källor'!$A$8,'Referenser och källor'!$F$8,IF(H11='Referenser och källor'!$A$9,'Referenser och källor'!$F$9,IF(H11='Referenser och källor'!$A$10,'Referenser och källor'!$F$10,IF(H11='Referenser och källor'!$A$11,'Referenser och källor'!$F$11,IF(H11='Referenser och källor'!$A$12,'Referenser och källor'!$F$12,IF(H11='Referenser och källor'!$A$13,'Referenser och källor'!$F$13,IF(H11='Referenser och källor'!$A$14,'Referenser och källor'!$F$14,IF(H11='Referenser och källor'!$A$15,'Referenser och källor'!$F$15,IF(H11='Referenser och källor'!$A$16,'Referenser och källor'!$F$16,IF(H11='Referenser och källor'!$A$17,'Referenser och källor'!$F$17,IF(H11='Referenser och källor'!$A$18,'Referenser och källor'!$F$18,IF(H11='Referenser och källor'!$A$19,'Referenser och källor'!$F$19,IF(H11='Referenser och källor'!$A$20,'Referenser och källor'!$F$20,IF(H11='Referenser och källor'!$A$21,'Referenser och källor'!$F$21,IF(H11='Referenser och källor'!$A$22,'Referenser och källor'!$F$22,IF(H11='Referenser och källor'!$A$23,'Referenser och källor'!$F$23,IF(H11='Referenser och källor'!$A$24,'Referenser och källor'!$F$24,IF(H11='Referenser och källor'!$A$25,'Referenser och källor'!$F$25,IF(H11='Referenser och källor'!$A$26,'Referenser och källor'!$F$26,IF(H11='Referenser och källor'!$A$27,'Referenser och källor'!$F$27,IF(H11='Referenser och källor'!$A$28,'Referenser och källor'!$F$28,IF(H11='Referenser och källor'!$A$29,'Referenser och källor'!$F$29,IF(H11='Referenser och källor'!$A$30,'Referenser och källor'!$F$30,IF(H11='Referenser och källor'!$A$31,'Referenser och källor'!$F$31,IF(H11='Referenser och källor'!$A$32,'Referenser och källor'!$F$32,IF(H11='Referenser och källor'!$A$33,'Referenser och källor'!$F$33,IF(H11='Referenser och källor'!$A$34,'Referenser och källor'!$F$34,IF(H11='Referenser och källor'!$A$35,'Referenser och källor'!$F$35,IF(H11='Referenser och källor'!$A$36,'Referenser och källor'!$F$36,IF(H11='Referenser och källor'!$A$37,'Referenser och källor'!$F$37,0))))))))))))))))))))))))))))))))))</f>
        <v>0</v>
      </c>
      <c r="M11" s="79">
        <f>I11*L11</f>
        <v>0</v>
      </c>
    </row>
    <row r="12" spans="1:13" x14ac:dyDescent="0.25">
      <c r="A12" s="23" t="s">
        <v>42</v>
      </c>
      <c r="B12" s="70"/>
      <c r="C12" s="8">
        <f>'Referenser och källor'!$B$15</f>
        <v>1.5639999999999998E-2</v>
      </c>
      <c r="D12" s="9">
        <f t="shared" ref="D12:D15" si="0">B12*C12</f>
        <v>0</v>
      </c>
      <c r="E12" s="8">
        <f>'Referenser och källor'!$F$15</f>
        <v>1.8</v>
      </c>
      <c r="F12" s="9">
        <f>B12*E12</f>
        <v>0</v>
      </c>
      <c r="G12" s="79" t="s">
        <v>45</v>
      </c>
      <c r="H12" s="90"/>
      <c r="I12" s="70"/>
      <c r="J12" s="91">
        <f>IF(H12='Referenser och källor'!$A$4,'Referenser och källor'!$B$4,IF(H12='Referenser och källor'!$A$5,'Referenser och källor'!$B$5,IF(H12='Referenser och källor'!$A$6,'Referenser och källor'!$B$6,IF(H12='Referenser och källor'!$A$7,'Referenser och källor'!$B$7,IF(H12='Referenser och källor'!$A$8,'Referenser och källor'!$B$8,IF(H12='Referenser och källor'!$A$9,'Referenser och källor'!$B$9,IF(H12='Referenser och källor'!$A$10,'Referenser och källor'!$B$11,IF(H12='Referenser och källor'!$A$12,'Referenser och källor'!$B$12,IF(H12='Referenser och källor'!$A$13,'Referenser och källor'!$B$13,IF(H12='Referenser och källor'!$A$14,'Referenser och källor'!$B$14,IF(H12='Referenser och källor'!$A$15,'Referenser och källor'!$B$15,IF(H12='Referenser och källor'!$A$16,'Referenser och källor'!$B$16,IF(H12='Referenser och källor'!$A$17,'Referenser och källor'!$B$17,IF(H12='Referenser och källor'!$A$18,'Referenser och källor'!$B$18,IF(H12='Referenser och källor'!$A$19,'Referenser och källor'!$B$19,IF(H12='Referenser och källor'!$A$20,'Referenser och källor'!$B$20,IF(H12='Referenser och källor'!$A$21,'Referenser och källor'!$B$21,IF(H12='Referenser och källor'!$A$22,'Referenser och källor'!$B$22,IF(H12='Referenser och källor'!$A$23,'Referenser och källor'!$B$23,IF(H12='Referenser och källor'!$A$24,'Referenser och källor'!$B$24,IF(H12='Referenser och källor'!$A$25,'Referenser och källor'!$B$26,IF(H12='Referenser och källor'!$A$27,'Referenser och källor'!$B$27,IF(H12='Referenser och källor'!$A$28,'Referenser och källor'!$B$28,IF(H12='Referenser och källor'!$A$29,'Referenser och källor'!$B$29,IF(H12='Referenser och källor'!$A$30,'Referenser och källor'!$B$30,IF(H12='Referenser och källor'!$A$31,'Referenser och källor'!$B$31,IF(H12='Referenser och källor'!$A$32,'Referenser och källor'!$B$32,IF(H12='Referenser och källor'!$A$33,'Referenser och källor'!$B$33,IF(H12='Referenser och källor'!$A$34,'Referenser och källor'!$B$34,IF(H12='Referenser och källor'!$A$35,'Referenser och källor'!$B$35,IF(H12='Referenser och källor'!$A$36,'Referenser och källor'!$B$36,IF(H12='Referenser och källor'!$A$37,'Referenser och källor'!$B$37,0))))))))))))))))))))))))))))))))</f>
        <v>0</v>
      </c>
      <c r="K12" s="3">
        <f t="shared" ref="K12:K15" si="1">I12*J12</f>
        <v>0</v>
      </c>
      <c r="L12" s="31">
        <f>IF(H12='Referenser och källor'!$A$4,'Referenser och källor'!$F$4,IF(H12='Referenser och källor'!$A$5,'Referenser och källor'!$F$5,IF(H12='Referenser och källor'!$A$6,'Referenser och källor'!$F$6,IF(H12='Referenser och källor'!$A$7,'Referenser och källor'!$F$7,IF(H12='Referenser och källor'!$A$8,'Referenser och källor'!$F$8,IF(H12='Referenser och källor'!$A$9,'Referenser och källor'!$F$9,IF(H12='Referenser och källor'!$A$10,'Referenser och källor'!$F$10,IF(H12='Referenser och källor'!$A$11,'Referenser och källor'!$F$11,IF(H12='Referenser och källor'!$A$12,'Referenser och källor'!$F$12,IF(H12='Referenser och källor'!$A$13,'Referenser och källor'!$F$13,IF(H12='Referenser och källor'!$A$14,'Referenser och källor'!$F$14,IF(H12='Referenser och källor'!$A$15,'Referenser och källor'!$F$15,IF(H12='Referenser och källor'!$A$16,'Referenser och källor'!$F$16,IF(H12='Referenser och källor'!$A$17,'Referenser och källor'!$F$17,IF(H12='Referenser och källor'!$A$18,'Referenser och källor'!$F$18,IF(H12='Referenser och källor'!$A$19,'Referenser och källor'!$F$19,IF(H12='Referenser och källor'!$A$20,'Referenser och källor'!$F$20,IF(H12='Referenser och källor'!$A$21,'Referenser och källor'!$F$21,IF(H12='Referenser och källor'!$A$22,'Referenser och källor'!$F$22,IF(H12='Referenser och källor'!$A$23,'Referenser och källor'!$F$23,IF(H12='Referenser och källor'!$A$24,'Referenser och källor'!$F$24,IF(H12='Referenser och källor'!$A$25,'Referenser och källor'!$F$25,IF(H12='Referenser och källor'!$A$26,'Referenser och källor'!$F$26,IF(H12='Referenser och källor'!$A$27,'Referenser och källor'!$F$27,IF(H12='Referenser och källor'!$A$28,'Referenser och källor'!$F$28,IF(H12='Referenser och källor'!$A$29,'Referenser och källor'!$F$29,IF(H12='Referenser och källor'!$A$30,'Referenser och källor'!$F$30,IF(H12='Referenser och källor'!$A$31,'Referenser och källor'!$F$31,IF(H12='Referenser och källor'!$A$32,'Referenser och källor'!$F$32,IF(H12='Referenser och källor'!$A$33,'Referenser och källor'!$F$33,IF(H12='Referenser och källor'!$A$34,'Referenser och källor'!$F$34,IF(H12='Referenser och källor'!$A$35,'Referenser och källor'!$F$35,IF(H12='Referenser och källor'!$A$36,'Referenser och källor'!$F$36,IF(H12='Referenser och källor'!$A$37,'Referenser och källor'!$F$37,0))))))))))))))))))))))))))))))))))</f>
        <v>0</v>
      </c>
      <c r="M12" s="79">
        <f t="shared" ref="M12:M15" si="2">I12*L12</f>
        <v>0</v>
      </c>
    </row>
    <row r="13" spans="1:13" x14ac:dyDescent="0.25">
      <c r="A13" s="23" t="s">
        <v>3</v>
      </c>
      <c r="B13" s="70"/>
      <c r="C13" s="31">
        <f>'Referenser och källor'!$B$6</f>
        <v>1.008E-4</v>
      </c>
      <c r="D13" s="9">
        <f t="shared" si="0"/>
        <v>0</v>
      </c>
      <c r="E13" s="8">
        <f>'Referenser och källor'!$F$6</f>
        <v>0.82</v>
      </c>
      <c r="F13" s="9">
        <f>B13*E13</f>
        <v>0</v>
      </c>
      <c r="G13" s="79" t="s">
        <v>46</v>
      </c>
      <c r="H13" s="90"/>
      <c r="I13" s="70"/>
      <c r="J13" s="91">
        <f>IF(H13='Referenser och källor'!$A$4,'Referenser och källor'!$B$4,IF(H13='Referenser och källor'!$A$5,'Referenser och källor'!$B$5,IF(H13='Referenser och källor'!$A$6,'Referenser och källor'!$B$6,IF(H13='Referenser och källor'!$A$7,'Referenser och källor'!$B$7,IF(H13='Referenser och källor'!$A$8,'Referenser och källor'!$B$8,IF(H13='Referenser och källor'!$A$9,'Referenser och källor'!$B$9,IF(H13='Referenser och källor'!$A$10,'Referenser och källor'!$B$11,IF(H13='Referenser och källor'!$A$12,'Referenser och källor'!$B$12,IF(H13='Referenser och källor'!$A$13,'Referenser och källor'!$B$13,IF(H13='Referenser och källor'!$A$14,'Referenser och källor'!$B$14,IF(H13='Referenser och källor'!$A$15,'Referenser och källor'!$B$15,IF(H13='Referenser och källor'!$A$16,'Referenser och källor'!$B$16,IF(H13='Referenser och källor'!$A$17,'Referenser och källor'!$B$17,IF(H13='Referenser och källor'!$A$18,'Referenser och källor'!$B$18,IF(H13='Referenser och källor'!$A$19,'Referenser och källor'!$B$19,IF(H13='Referenser och källor'!$A$20,'Referenser och källor'!$B$20,IF(H13='Referenser och källor'!$A$21,'Referenser och källor'!$B$21,IF(H13='Referenser och källor'!$A$22,'Referenser och källor'!$B$22,IF(H13='Referenser och källor'!$A$23,'Referenser och källor'!$B$23,IF(H13='Referenser och källor'!$A$24,'Referenser och källor'!$B$24,IF(H13='Referenser och källor'!$A$25,'Referenser och källor'!$B$26,IF(H13='Referenser och källor'!$A$27,'Referenser och källor'!$B$27,IF(H13='Referenser och källor'!$A$28,'Referenser och källor'!$B$28,IF(H13='Referenser och källor'!$A$29,'Referenser och källor'!$B$29,IF(H13='Referenser och källor'!$A$30,'Referenser och källor'!$B$30,IF(H13='Referenser och källor'!$A$31,'Referenser och källor'!$B$31,IF(H13='Referenser och källor'!$A$32,'Referenser och källor'!$B$32,IF(H13='Referenser och källor'!$A$33,'Referenser och källor'!$B$33,IF(H13='Referenser och källor'!$A$34,'Referenser och källor'!$B$34,IF(H13='Referenser och källor'!$A$35,'Referenser och källor'!$B$35,IF(H13='Referenser och källor'!$A$36,'Referenser och källor'!$B$36,IF(H13='Referenser och källor'!$A$37,'Referenser och källor'!$B$37,0))))))))))))))))))))))))))))))))</f>
        <v>0</v>
      </c>
      <c r="K13" s="3">
        <f>I13*J13</f>
        <v>0</v>
      </c>
      <c r="L13" s="31">
        <f>IF(H13='Referenser och källor'!$A$4,'Referenser och källor'!$F$4,IF(H13='Referenser och källor'!$A$5,'Referenser och källor'!$F$5,IF(H13='Referenser och källor'!$A$6,'Referenser och källor'!$F$6,IF(H13='Referenser och källor'!$A$7,'Referenser och källor'!$F$7,IF(H13='Referenser och källor'!$A$8,'Referenser och källor'!$F$8,IF(H13='Referenser och källor'!$A$9,'Referenser och källor'!$F$9,IF(H13='Referenser och källor'!$A$10,'Referenser och källor'!$F$10,IF(H13='Referenser och källor'!$A$11,'Referenser och källor'!$F$11,IF(H13='Referenser och källor'!$A$12,'Referenser och källor'!$F$12,IF(H13='Referenser och källor'!$A$13,'Referenser och källor'!$F$13,IF(H13='Referenser och källor'!$A$14,'Referenser och källor'!$F$14,IF(H13='Referenser och källor'!$A$15,'Referenser och källor'!$F$15,IF(H13='Referenser och källor'!$A$16,'Referenser och källor'!$F$16,IF(H13='Referenser och källor'!$A$17,'Referenser och källor'!$F$17,IF(H13='Referenser och källor'!$A$18,'Referenser och källor'!$F$18,IF(H13='Referenser och källor'!$A$19,'Referenser och källor'!$F$19,IF(H13='Referenser och källor'!$A$20,'Referenser och källor'!$F$20,IF(H13='Referenser och källor'!$A$21,'Referenser och källor'!$F$21,IF(H13='Referenser och källor'!$A$22,'Referenser och källor'!$F$22,IF(H13='Referenser och källor'!$A$23,'Referenser och källor'!$F$23,IF(H13='Referenser och källor'!$A$24,'Referenser och källor'!$F$24,IF(H13='Referenser och källor'!$A$25,'Referenser och källor'!$F$25,IF(H13='Referenser och källor'!$A$26,'Referenser och källor'!$F$26,IF(H13='Referenser och källor'!$A$27,'Referenser och källor'!$F$27,IF(H13='Referenser och källor'!$A$28,'Referenser och källor'!$F$28,IF(H13='Referenser och källor'!$A$29,'Referenser och källor'!$F$29,IF(H13='Referenser och källor'!$A$30,'Referenser och källor'!$F$30,IF(H13='Referenser och källor'!$A$31,'Referenser och källor'!$F$31,IF(H13='Referenser och källor'!$A$32,'Referenser och källor'!$F$32,IF(H13='Referenser och källor'!$A$33,'Referenser och källor'!$F$33,IF(H13='Referenser och källor'!$A$34,'Referenser och källor'!$F$34,IF(H13='Referenser och källor'!$A$35,'Referenser och källor'!$F$35,IF(H13='Referenser och källor'!$A$36,'Referenser och källor'!$F$36,IF(H13='Referenser och källor'!$A$37,'Referenser och källor'!$F$37,0))))))))))))))))))))))))))))))))))</f>
        <v>0</v>
      </c>
      <c r="M13" s="79">
        <f>I13*L13</f>
        <v>0</v>
      </c>
    </row>
    <row r="14" spans="1:13" x14ac:dyDescent="0.25">
      <c r="A14" s="23" t="s">
        <v>68</v>
      </c>
      <c r="B14" s="70"/>
      <c r="C14" s="8">
        <f>'Referenser och källor'!$B$32</f>
        <v>0</v>
      </c>
      <c r="D14" s="9">
        <f t="shared" si="0"/>
        <v>0</v>
      </c>
      <c r="E14" s="8">
        <f>'Referenser och källor'!$F$32</f>
        <v>0.7</v>
      </c>
      <c r="F14" s="9">
        <f>B14*E14</f>
        <v>0</v>
      </c>
      <c r="G14" s="79" t="s">
        <v>74</v>
      </c>
      <c r="H14" s="90"/>
      <c r="I14" s="70"/>
      <c r="J14" s="31">
        <f>IF(H14='Referenser och källor'!$A$4,'Referenser och källor'!$B$4,IF(H14='Referenser och källor'!$A$5,'Referenser och källor'!$B$5,IF(H14='Referenser och källor'!$A$6,'Referenser och källor'!$B$6,IF(H14='Referenser och källor'!$A$7,'Referenser och källor'!$B$7,IF(H14='Referenser och källor'!$A$8,'Referenser och källor'!$B$8,IF(H14='Referenser och källor'!$A$9,'Referenser och källor'!$B$9,IF(H14='Referenser och källor'!$A$10,'Referenser och källor'!$B$10,IF(H14='Referenser och källor'!$A$11,'Referenser och källor'!$B$11,IF(H14='Referenser och källor'!$A$12,'Referenser och källor'!$B$12,IF(H14='Referenser och källor'!$A$13,'Referenser och källor'!$B$13,IF(H14='Referenser och källor'!$A$14,'Referenser och källor'!$B$14,IF(H14='Referenser och källor'!$A$15,'Referenser och källor'!$B$15,IF(H14='Referenser och källor'!$A$16,'Referenser och källor'!$B$16,IF(H14='Referenser och källor'!$A$17,'Referenser och källor'!$B$17,IF(H14='Referenser och källor'!$A$18,'Referenser och källor'!$B$18,IF(H14='Referenser och källor'!$A$19,'Referenser och källor'!$B$19,IF(H14='Referenser och källor'!$A$20,'Referenser och källor'!$B$20,IF(H14='Referenser och källor'!$A$21,'Referenser och källor'!$B$21,IF(H14='Referenser och källor'!$A$22,'Referenser och källor'!$B$22,IF(H14='Referenser och källor'!$A$23,'Referenser och källor'!$B$23,IF(H14='Referenser och källor'!$A$24,'Referenser och källor'!$B$24,IF(H14='Referenser och källor'!$A$25,'Referenser och källor'!$B$25,IF(H14='Referenser och källor'!$A$26,'Referenser och källor'!$B$26,IF(H14='Referenser och källor'!$A$27,'Referenser och källor'!$B$27,IF(H14='Referenser och källor'!$A$28,'Referenser och källor'!$B$28,IF(H14='Referenser och källor'!$A$29,'Referenser och källor'!$B$29,IF(H14='Referenser och källor'!$A$30,'Referenser och källor'!$B$30,IF(H14='Referenser och källor'!$A$31,'Referenser och källor'!$B$31,IF(H14='Referenser och källor'!$A$32,'Referenser och källor'!$B$32,IF(H14='Referenser och källor'!$A$33,'Referenser och källor'!$B$33,IF(H14='Referenser och källor'!$A$34,'Referenser och källor'!$B$34,IF(H14='Referenser och källor'!$A$35,'Referenser och källor'!$B$35,IF(H14='Referenser och källor'!$A$36,'Referenser och källor'!$B$36,IF(H14='Referenser och källor'!$A$37,'Referenser och källor'!$B$37,0))))))))))))))))))))))))))))))))))</f>
        <v>0</v>
      </c>
      <c r="K14" s="3">
        <f t="shared" si="1"/>
        <v>0</v>
      </c>
      <c r="L14" s="31">
        <f>IF(H14='Referenser och källor'!$A$4,'Referenser och källor'!$F$4,IF(H14='Referenser och källor'!$A$5,'Referenser och källor'!$F$5,IF(H14='Referenser och källor'!$A$6,'Referenser och källor'!$F$6,IF(H14='Referenser och källor'!$A$7,'Referenser och källor'!$F$7,IF(H14='Referenser och källor'!$A$8,'Referenser och källor'!$F$8,IF(H14='Referenser och källor'!$A$9,'Referenser och källor'!$F$9,IF(H14='Referenser och källor'!$A$10,'Referenser och källor'!$F$10,IF(H14='Referenser och källor'!$A$11,'Referenser och källor'!$F$11,IF(H14='Referenser och källor'!$A$12,'Referenser och källor'!$F$12,IF(H14='Referenser och källor'!$A$13,'Referenser och källor'!$F$13,IF(H14='Referenser och källor'!$A$14,'Referenser och källor'!$F$14,IF(H14='Referenser och källor'!$A$15,'Referenser och källor'!$F$15,IF(H14='Referenser och källor'!$A$16,'Referenser och källor'!$F$16,IF(H14='Referenser och källor'!$A$17,'Referenser och källor'!$F$17,IF(H14='Referenser och källor'!$A$18,'Referenser och källor'!$F$18,IF(H14='Referenser och källor'!$A$19,'Referenser och källor'!$F$19,IF(H14='Referenser och källor'!$A$20,'Referenser och källor'!$F$20,IF(H14='Referenser och källor'!$A$21,'Referenser och källor'!$F$21,IF(H14='Referenser och källor'!$A$22,'Referenser och källor'!$F$22,IF(H14='Referenser och källor'!$A$23,'Referenser och källor'!$F$23,IF(H14='Referenser och källor'!$A$24,'Referenser och källor'!$F$24,IF(H14='Referenser och källor'!$A$25,'Referenser och källor'!$F$25,IF(H14='Referenser och källor'!$A$26,'Referenser och källor'!$F$26,IF(H14='Referenser och källor'!$A$27,'Referenser och källor'!$F$27,IF(H14='Referenser och källor'!$A$28,'Referenser och källor'!$F$28,IF(H14='Referenser och källor'!$A$29,'Referenser och källor'!$F$29,IF(H14='Referenser och källor'!$A$30,'Referenser och källor'!$F$30,IF(H14='Referenser och källor'!$A$31,'Referenser och källor'!$F$31,IF(H14='Referenser och källor'!$A$32,'Referenser och källor'!$F$32,IF(H14='Referenser och källor'!$A$33,'Referenser och källor'!$F$33,IF(H14='Referenser och källor'!$A$34,'Referenser och källor'!$F$34,IF(H14='Referenser och källor'!$A$35,'Referenser och källor'!$F$35,IF(H14='Referenser och källor'!$A$36,'Referenser och källor'!$F$36,IF(H14='Referenser och källor'!$A$37,'Referenser och källor'!$F$37,0))))))))))))))))))))))))))))))))))</f>
        <v>0</v>
      </c>
      <c r="M14" s="79">
        <f>I14*L14</f>
        <v>0</v>
      </c>
    </row>
    <row r="15" spans="1:13" x14ac:dyDescent="0.25">
      <c r="A15" s="23" t="s">
        <v>59</v>
      </c>
      <c r="B15" s="70"/>
      <c r="C15" s="70"/>
      <c r="D15" s="9">
        <f t="shared" si="0"/>
        <v>0</v>
      </c>
      <c r="E15" s="69"/>
      <c r="F15" s="9">
        <f>B15*E15</f>
        <v>0</v>
      </c>
      <c r="G15" s="79" t="s">
        <v>58</v>
      </c>
      <c r="H15" s="90"/>
      <c r="I15" s="70"/>
      <c r="J15" s="31">
        <f>IF(H15='Referenser och källor'!$A$4,'Referenser och källor'!$B$4,IF(H15='Referenser och källor'!$A$5,'Referenser och källor'!$B$5,IF(H15='Referenser och källor'!$A$6,'Referenser och källor'!$B$6,IF(H15='Referenser och källor'!$A$7,'Referenser och källor'!$B$7,IF(H15='Referenser och källor'!$A$8,'Referenser och källor'!$B$8,IF(H15='Referenser och källor'!$A$9,'Referenser och källor'!$B$9,IF(H15='Referenser och källor'!$A$10,'Referenser och källor'!$B$10,IF(H15='Referenser och källor'!$A$11,'Referenser och källor'!$B$11,IF(H15='Referenser och källor'!$A$12,'Referenser och källor'!$B$12,IF(H15='Referenser och källor'!$A$13,'Referenser och källor'!$B$13,IF(H15='Referenser och källor'!$A$14,'Referenser och källor'!$B$14,IF(H15='Referenser och källor'!$A$15,'Referenser och källor'!$B$15,IF(H15='Referenser och källor'!$A$16,'Referenser och källor'!$B$16,IF(H15='Referenser och källor'!$A$17,'Referenser och källor'!$B$17,IF(H15='Referenser och källor'!$A$18,'Referenser och källor'!$B$18,IF(H15='Referenser och källor'!$A$19,'Referenser och källor'!$B$19,IF(H15='Referenser och källor'!$A$20,'Referenser och källor'!$B$20,IF(H15='Referenser och källor'!$A$21,'Referenser och källor'!$B$21,IF(H15='Referenser och källor'!$A$22,'Referenser och källor'!$B$22,IF(H15='Referenser och källor'!$A$23,'Referenser och källor'!$B$23,IF(H15='Referenser och källor'!$A$24,'Referenser och källor'!$B$24,IF(H15='Referenser och källor'!$A$25,'Referenser och källor'!$B$25,IF(H15='Referenser och källor'!$A$26,'Referenser och källor'!$B$26,IF(H15='Referenser och källor'!$A$27,'Referenser och källor'!$B$27,IF(H15='Referenser och källor'!$A$28,'Referenser och källor'!$B$28,IF(H15='Referenser och källor'!$A$29,'Referenser och källor'!$B$29,IF(H15='Referenser och källor'!$A$30,'Referenser och källor'!$B$30,IF(H15='Referenser och källor'!$A$31,'Referenser och källor'!$B$31,IF(H15='Referenser och källor'!$A$32,'Referenser och källor'!$B$32,IF(H15='Referenser och källor'!$A$33,'Referenser och källor'!$B$33,IF(H15='Referenser och källor'!$A$34,'Referenser och källor'!$B$34,IF(H15='Referenser och källor'!$A$35,'Referenser och källor'!$B$35,IF(H15='Referenser och källor'!$A$36,'Referenser och källor'!$B$36,IF(H15='Referenser och källor'!$A$37,'Referenser och källor'!$B$37,0))))))))))))))))))))))))))))))))))</f>
        <v>0</v>
      </c>
      <c r="K15" s="3">
        <f t="shared" si="1"/>
        <v>0</v>
      </c>
      <c r="L15" s="31">
        <f>IF(H15='Referenser och källor'!$A$4,'Referenser och källor'!$F$4,IF(H15='Referenser och källor'!$A$5,'Referenser och källor'!$F$5,IF(H15='Referenser och källor'!$A$6,'Referenser och källor'!$F$6,IF(H15='Referenser och källor'!$A$7,'Referenser och källor'!$F$7,IF(H15='Referenser och källor'!$A$8,'Referenser och källor'!$F$8,IF(H15='Referenser och källor'!$A$9,'Referenser och källor'!$F$9,IF(H15='Referenser och källor'!$A$10,'Referenser och källor'!$F$10,IF(H15='Referenser och källor'!$A$11,'Referenser och källor'!$F$11,IF(H15='Referenser och källor'!$A$12,'Referenser och källor'!$F$12,IF(H15='Referenser och källor'!$A$13,'Referenser och källor'!$F$13,IF(H15='Referenser och källor'!$A$14,'Referenser och källor'!$F$14,IF(H15='Referenser och källor'!$A$15,'Referenser och källor'!$F$15,IF(H15='Referenser och källor'!$A$16,'Referenser och källor'!$F$16,IF(H15='Referenser och källor'!$A$17,'Referenser och källor'!$F$17,IF(H15='Referenser och källor'!$A$18,'Referenser och källor'!$F$18,IF(H15='Referenser och källor'!$A$19,'Referenser och källor'!$F$19,IF(H15='Referenser och källor'!$A$20,'Referenser och källor'!$F$20,IF(H15='Referenser och källor'!$A$21,'Referenser och källor'!$F$21,IF(H15='Referenser och källor'!$A$22,'Referenser och källor'!$F$22,IF(H15='Referenser och källor'!$A$23,'Referenser och källor'!$F$23,IF(H15='Referenser och källor'!$A$24,'Referenser och källor'!$F$24,IF(H15='Referenser och källor'!$A$25,'Referenser och källor'!$F$25,IF(H15='Referenser och källor'!$A$26,'Referenser och källor'!$F$26,IF(H15='Referenser och källor'!$A$27,'Referenser och källor'!$F$27,IF(H15='Referenser och källor'!$A$28,'Referenser och källor'!$F$28,IF(H15='Referenser och källor'!$A$29,'Referenser och källor'!$F$29,IF(H15='Referenser och källor'!$A$30,'Referenser och källor'!$F$30,IF(H15='Referenser och källor'!$A$31,'Referenser och källor'!$F$31,IF(H15='Referenser och källor'!$A$32,'Referenser och källor'!$F$32,IF(H15='Referenser och källor'!$A$33,'Referenser och källor'!$F$33,IF(H15='Referenser och källor'!$A$34,'Referenser och källor'!$F$34,IF(H15='Referenser och källor'!$A$35,'Referenser och källor'!$F$35,IF(H15='Referenser och källor'!$A$36,'Referenser och källor'!$F$36,IF(H15='Referenser och källor'!$A$37,'Referenser och källor'!$F$37,0))))))))))))))))))))))))))))))))))</f>
        <v>0</v>
      </c>
      <c r="M15" s="79">
        <f t="shared" si="2"/>
        <v>0</v>
      </c>
    </row>
    <row r="16" spans="1:13" ht="26.65" customHeight="1" thickBot="1" x14ac:dyDescent="0.3">
      <c r="A16" s="80" t="s">
        <v>4</v>
      </c>
      <c r="B16" s="111">
        <f>SUM(B11:B15)</f>
        <v>0</v>
      </c>
      <c r="C16" s="111"/>
      <c r="D16" s="112">
        <f>SUM(D11:D15)</f>
        <v>0</v>
      </c>
      <c r="E16" s="111"/>
      <c r="F16" s="112">
        <f>SUM(F11:F15)</f>
        <v>0</v>
      </c>
      <c r="G16" s="113"/>
      <c r="H16" s="114"/>
      <c r="I16" s="111">
        <f>SUM(I11:I15)</f>
        <v>0</v>
      </c>
      <c r="J16" s="115"/>
      <c r="K16" s="116">
        <f>SUM(K11:K15)</f>
        <v>0</v>
      </c>
      <c r="L16" s="111"/>
      <c r="M16" s="113">
        <f>SUM(M11:M15)</f>
        <v>0</v>
      </c>
    </row>
    <row r="18" spans="1:7" x14ac:dyDescent="0.25">
      <c r="A18" s="128" t="s">
        <v>126</v>
      </c>
      <c r="B18" s="129"/>
      <c r="C18" s="129"/>
      <c r="D18" s="129"/>
      <c r="E18" s="129"/>
      <c r="F18" s="129"/>
      <c r="G18" s="129"/>
    </row>
  </sheetData>
  <mergeCells count="6">
    <mergeCell ref="B4:M4"/>
    <mergeCell ref="B6:M6"/>
    <mergeCell ref="H8:M8"/>
    <mergeCell ref="A18:G18"/>
    <mergeCell ref="B7:M7"/>
    <mergeCell ref="B5:M5"/>
  </mergeCells>
  <phoneticPr fontId="26" type="noConversion"/>
  <conditionalFormatting sqref="B11:B15">
    <cfRule type="containsBlanks" dxfId="9" priority="910">
      <formula>LEN(TRIM(B11))=0</formula>
    </cfRule>
  </conditionalFormatting>
  <conditionalFormatting sqref="C15">
    <cfRule type="containsBlanks" dxfId="8" priority="838">
      <formula>LEN(TRIM(C15))=0</formula>
    </cfRule>
  </conditionalFormatting>
  <conditionalFormatting sqref="E15">
    <cfRule type="containsBlanks" dxfId="7" priority="669">
      <formula>LEN(TRIM(E15))=0</formula>
    </cfRule>
  </conditionalFormatting>
  <conditionalFormatting sqref="H11:I15">
    <cfRule type="containsBlanks" dxfId="6" priority="906">
      <formula>LEN(TRIM(H11))=0</formula>
    </cfRule>
  </conditionalFormatting>
  <pageMargins left="0.7" right="0.7" top="0.75" bottom="0.75" header="0.3" footer="0.3"/>
  <pageSetup paperSize="9" orientation="portrait" horizont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6B7E23-34FC-41F0-9E07-001C31E274FF}">
          <x14:formula1>
            <xm:f>'Referenser och källor'!$A$4:$A$37</xm:f>
          </x14:formula1>
          <xm:sqref>H11:H15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C100-60CC-41B7-ACAB-43D32D7B24FE}">
  <sheetPr>
    <tabColor theme="4" tint="-0.249977111117893"/>
  </sheetPr>
  <dimension ref="A1:H24"/>
  <sheetViews>
    <sheetView zoomScale="115" zoomScaleNormal="115" workbookViewId="0">
      <selection activeCell="L11" sqref="L11"/>
    </sheetView>
  </sheetViews>
  <sheetFormatPr defaultColWidth="8.7109375" defaultRowHeight="15" x14ac:dyDescent="0.2"/>
  <cols>
    <col min="1" max="1" width="43.5703125" style="1" customWidth="1"/>
    <col min="2" max="2" width="15" style="1" customWidth="1"/>
    <col min="3" max="3" width="18.28515625" style="1" customWidth="1"/>
    <col min="4" max="4" width="41.28515625" style="1" bestFit="1" customWidth="1"/>
    <col min="5" max="5" width="13.7109375" style="1" bestFit="1" customWidth="1"/>
    <col min="6" max="16384" width="8.7109375" style="1"/>
  </cols>
  <sheetData>
    <row r="1" spans="1:8" ht="26.25" x14ac:dyDescent="0.4">
      <c r="A1" s="6" t="s">
        <v>200</v>
      </c>
    </row>
    <row r="2" spans="1:8" ht="20.25" x14ac:dyDescent="0.3">
      <c r="A2" s="122" t="s">
        <v>201</v>
      </c>
    </row>
    <row r="3" spans="1:8" ht="20.25" x14ac:dyDescent="0.3">
      <c r="A3" s="122"/>
    </row>
    <row r="4" spans="1:8" ht="15.75" x14ac:dyDescent="0.25">
      <c r="A4" s="100" t="s">
        <v>0</v>
      </c>
      <c r="B4" s="100" t="s">
        <v>98</v>
      </c>
      <c r="C4" s="100" t="s">
        <v>173</v>
      </c>
    </row>
    <row r="5" spans="1:8" x14ac:dyDescent="0.2">
      <c r="A5" s="101" t="s">
        <v>174</v>
      </c>
      <c r="B5" s="101" t="s">
        <v>83</v>
      </c>
      <c r="C5" s="102">
        <f>'Producerad energi'!K16/1000</f>
        <v>0</v>
      </c>
    </row>
    <row r="6" spans="1:8" x14ac:dyDescent="0.2">
      <c r="A6" s="101" t="s">
        <v>175</v>
      </c>
      <c r="B6" s="101" t="s">
        <v>83</v>
      </c>
      <c r="C6" s="102">
        <f>'Producerad energi'!D16/1000</f>
        <v>0</v>
      </c>
    </row>
    <row r="7" spans="1:8" x14ac:dyDescent="0.2">
      <c r="C7" s="103"/>
    </row>
    <row r="8" spans="1:8" x14ac:dyDescent="0.2">
      <c r="C8" s="103"/>
    </row>
    <row r="9" spans="1:8" x14ac:dyDescent="0.2">
      <c r="C9" s="103"/>
    </row>
    <row r="10" spans="1:8" x14ac:dyDescent="0.2">
      <c r="A10" s="104"/>
      <c r="B10" s="104"/>
      <c r="C10" s="105"/>
      <c r="D10" s="104"/>
      <c r="E10" s="104"/>
      <c r="F10" s="104"/>
      <c r="G10" s="104"/>
      <c r="H10" s="104"/>
    </row>
    <row r="13" spans="1:8" x14ac:dyDescent="0.2">
      <c r="A13" s="104"/>
    </row>
    <row r="14" spans="1:8" x14ac:dyDescent="0.2">
      <c r="A14" s="104"/>
    </row>
    <row r="15" spans="1:8" x14ac:dyDescent="0.2">
      <c r="A15" s="104"/>
    </row>
    <row r="16" spans="1:8" x14ac:dyDescent="0.2">
      <c r="A16" s="104"/>
    </row>
    <row r="17" spans="1:8" x14ac:dyDescent="0.2">
      <c r="A17" s="104"/>
    </row>
    <row r="18" spans="1:8" x14ac:dyDescent="0.2">
      <c r="A18" s="104"/>
    </row>
    <row r="19" spans="1:8" x14ac:dyDescent="0.2">
      <c r="A19" s="104"/>
    </row>
    <row r="20" spans="1:8" x14ac:dyDescent="0.2">
      <c r="A20" s="104"/>
    </row>
    <row r="21" spans="1:8" x14ac:dyDescent="0.2">
      <c r="A21" s="104"/>
    </row>
    <row r="22" spans="1:8" x14ac:dyDescent="0.2">
      <c r="A22" s="104"/>
    </row>
    <row r="23" spans="1:8" x14ac:dyDescent="0.2">
      <c r="A23" s="104"/>
    </row>
    <row r="24" spans="1:8" ht="15.75" x14ac:dyDescent="0.25">
      <c r="A24" s="106"/>
      <c r="B24" s="106"/>
      <c r="C24" s="104"/>
      <c r="D24" s="104"/>
      <c r="E24" s="104"/>
      <c r="F24" s="104"/>
      <c r="G24" s="104"/>
      <c r="H24" s="104"/>
    </row>
  </sheetData>
  <sheetProtection sheet="1" objects="1" scenarios="1"/>
  <pageMargins left="0.7" right="0.7" top="0.75" bottom="0.75" header="0.3" footer="0.3"/>
  <pageSetup paperSize="9" orientation="portrait" horizontalDpi="3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2F34-6D22-4187-B829-ECF1485C7C5A}">
  <sheetPr>
    <tabColor theme="7" tint="0.39997558519241921"/>
  </sheetPr>
  <dimension ref="A1:DJ167"/>
  <sheetViews>
    <sheetView zoomScale="70" zoomScaleNormal="70" workbookViewId="0"/>
  </sheetViews>
  <sheetFormatPr defaultColWidth="8.85546875" defaultRowHeight="14.25" x14ac:dyDescent="0.2"/>
  <cols>
    <col min="1" max="1" width="63.140625" style="2" customWidth="1"/>
    <col min="2" max="2" width="42.85546875" style="2" customWidth="1"/>
    <col min="3" max="3" width="24.85546875" style="11" customWidth="1"/>
    <col min="4" max="4" width="21.140625" style="2" customWidth="1"/>
    <col min="5" max="5" width="25.140625" style="2" bestFit="1" customWidth="1"/>
    <col min="6" max="51" width="8.85546875" style="11"/>
    <col min="52" max="16384" width="8.85546875" style="2"/>
  </cols>
  <sheetData>
    <row r="1" spans="1:114" s="11" customFormat="1" ht="26.25" x14ac:dyDescent="0.4">
      <c r="A1" s="35" t="s">
        <v>139</v>
      </c>
    </row>
    <row r="2" spans="1:114" s="11" customFormat="1" ht="26.45" customHeight="1" x14ac:dyDescent="0.2">
      <c r="A2" s="43" t="s">
        <v>147</v>
      </c>
    </row>
    <row r="3" spans="1:114" s="11" customFormat="1" ht="49.7" customHeight="1" x14ac:dyDescent="0.3">
      <c r="A3" s="42" t="s">
        <v>141</v>
      </c>
    </row>
    <row r="4" spans="1:114" s="11" customFormat="1" ht="31.35" customHeight="1" x14ac:dyDescent="0.25">
      <c r="A4" s="13" t="s">
        <v>140</v>
      </c>
      <c r="B4" s="13" t="s">
        <v>5</v>
      </c>
    </row>
    <row r="5" spans="1:114" ht="15" x14ac:dyDescent="0.2">
      <c r="A5" s="5"/>
      <c r="B5" s="34">
        <f>A5*0.277778</f>
        <v>0</v>
      </c>
      <c r="D5" s="11"/>
      <c r="E5" s="11"/>
      <c r="AZ5" s="11"/>
      <c r="BA5" s="11"/>
      <c r="BB5" s="11"/>
      <c r="BC5" s="11"/>
      <c r="BD5" s="11"/>
      <c r="BE5" s="11"/>
      <c r="BF5" s="11"/>
      <c r="BG5" s="11"/>
      <c r="BH5" s="11"/>
      <c r="BI5" s="11"/>
      <c r="BJ5" s="11"/>
      <c r="BK5" s="11"/>
      <c r="BL5" s="11"/>
      <c r="BM5" s="11"/>
      <c r="BN5" s="11"/>
      <c r="BO5" s="11"/>
      <c r="BP5" s="11"/>
      <c r="BQ5" s="11"/>
      <c r="BR5" s="11"/>
    </row>
    <row r="6" spans="1:114" s="11" customFormat="1" ht="58.7" customHeight="1" x14ac:dyDescent="0.3">
      <c r="A6" s="42" t="s">
        <v>157</v>
      </c>
    </row>
    <row r="7" spans="1:114" s="11" customFormat="1" ht="37.35" customHeight="1" x14ac:dyDescent="0.25">
      <c r="A7" s="36" t="s">
        <v>142</v>
      </c>
    </row>
    <row r="8" spans="1:114" s="11" customFormat="1" ht="22.7" customHeight="1" x14ac:dyDescent="0.25">
      <c r="A8" s="13" t="s">
        <v>66</v>
      </c>
      <c r="B8" s="13" t="s">
        <v>143</v>
      </c>
      <c r="C8" s="13" t="s">
        <v>136</v>
      </c>
      <c r="D8" s="13" t="s">
        <v>5</v>
      </c>
    </row>
    <row r="9" spans="1:114" ht="15" x14ac:dyDescent="0.2">
      <c r="A9" s="5"/>
      <c r="B9" s="5"/>
      <c r="C9" s="41">
        <f>IF(A9=B25,(C25/1000),IF(A9=B26,C26,IF(A9=B27,C27,IF(A9=B28,C28,IF(A9=B29,(C29/1000),IF(A9=B30,(C30/1000),IF(A9=B31,C31,0)))))))</f>
        <v>0</v>
      </c>
      <c r="D9" s="34">
        <f>(B9*0.001)*C9*1000</f>
        <v>0</v>
      </c>
      <c r="AZ9" s="11"/>
      <c r="BA9" s="11"/>
      <c r="BB9" s="11"/>
      <c r="BC9" s="11"/>
      <c r="BD9" s="11"/>
      <c r="BE9" s="11"/>
      <c r="BF9" s="11"/>
      <c r="BG9" s="11"/>
      <c r="BH9" s="11"/>
      <c r="BI9" s="11"/>
      <c r="BJ9" s="11"/>
      <c r="BK9" s="11"/>
      <c r="BL9" s="11"/>
      <c r="BM9" s="11"/>
      <c r="BN9" s="11"/>
      <c r="BO9" s="11"/>
      <c r="BP9" s="11"/>
      <c r="BQ9" s="11"/>
      <c r="BR9" s="11"/>
      <c r="BS9" s="11"/>
      <c r="BT9" s="11"/>
      <c r="BU9" s="11"/>
      <c r="BV9" s="11"/>
      <c r="BW9" s="11"/>
    </row>
    <row r="10" spans="1:114" s="11" customFormat="1" ht="33" customHeight="1" x14ac:dyDescent="0.25">
      <c r="A10" s="36" t="s">
        <v>149</v>
      </c>
    </row>
    <row r="11" spans="1:114" ht="23.45" customHeight="1" x14ac:dyDescent="0.25">
      <c r="A11" s="4" t="s">
        <v>66</v>
      </c>
      <c r="B11" s="4" t="s">
        <v>150</v>
      </c>
      <c r="C11" s="13" t="s">
        <v>136</v>
      </c>
      <c r="D11" s="13" t="s">
        <v>5</v>
      </c>
      <c r="E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row>
    <row r="12" spans="1:114" ht="15" x14ac:dyDescent="0.2">
      <c r="A12" s="5"/>
      <c r="B12" s="5"/>
      <c r="C12" s="41">
        <f>IF(A12=B25,(C25/1000),IF(A12=B26,C26,IF(A12=B27,C27,IF(A12=B28,C28,IF(A12=B29,(C29/1000),IF(A12=B30,(C30/1000),IF(A12=B31,C31,0)))))))</f>
        <v>0</v>
      </c>
      <c r="D12" s="34">
        <f>B12*C12*1000</f>
        <v>0</v>
      </c>
      <c r="E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row>
    <row r="13" spans="1:114" s="11" customFormat="1" ht="36" customHeight="1" x14ac:dyDescent="0.25">
      <c r="A13" s="36" t="s">
        <v>145</v>
      </c>
    </row>
    <row r="14" spans="1:114" s="11" customFormat="1" ht="22.35" customHeight="1" x14ac:dyDescent="0.25">
      <c r="A14" s="13" t="s">
        <v>66</v>
      </c>
      <c r="B14" s="13" t="s">
        <v>138</v>
      </c>
      <c r="C14" s="13" t="s">
        <v>136</v>
      </c>
      <c r="D14" s="13" t="s">
        <v>5</v>
      </c>
    </row>
    <row r="15" spans="1:114" ht="15" x14ac:dyDescent="0.2">
      <c r="A15" s="5"/>
      <c r="B15" s="5"/>
      <c r="C15" s="41">
        <f>IF(A15=B32,C32,IF(A15=B33,C33,IF(A15=B34,C34,IF(A15=B35,C35,IF(A15=B36,(C36/1000),IF(A15=B37,(C37/1000),IF(A15=B38,C38,0)))))))</f>
        <v>0</v>
      </c>
      <c r="D15" s="34">
        <f>B15*C15*1000</f>
        <v>0</v>
      </c>
    </row>
    <row r="16" spans="1:114" s="11" customFormat="1" ht="42" customHeight="1" x14ac:dyDescent="0.3">
      <c r="A16" s="42" t="s">
        <v>146</v>
      </c>
    </row>
    <row r="17" spans="1:5" s="11" customFormat="1" ht="36" customHeight="1" x14ac:dyDescent="0.25">
      <c r="A17" s="36" t="s">
        <v>142</v>
      </c>
    </row>
    <row r="18" spans="1:5" s="11" customFormat="1" ht="23.45" customHeight="1" x14ac:dyDescent="0.25">
      <c r="A18" s="13" t="s">
        <v>66</v>
      </c>
      <c r="B18" s="13" t="s">
        <v>143</v>
      </c>
      <c r="C18" s="13" t="s">
        <v>136</v>
      </c>
      <c r="D18" s="13" t="s">
        <v>5</v>
      </c>
    </row>
    <row r="19" spans="1:5" ht="15" x14ac:dyDescent="0.2">
      <c r="A19" s="5"/>
      <c r="B19" s="5"/>
      <c r="C19" s="41">
        <f>IF(A19=B41,C41,IF(A19=B42,C42,IF(A19=B43,C43,IF(A19=B44,C44,IF(A19=B45,C45,IF(A19=B46,C46,IF(A19=B47,C47,IF(A19=B48,C48,IF(A19=B49,C49,IF(A19=B50,(C50/1000),IF(A19=B51,(C51/1000),IF(A19=B52,(C52/1000),0))))))))))))</f>
        <v>0</v>
      </c>
      <c r="D19" s="34">
        <f>(B19*0.001)*C19*1000</f>
        <v>0</v>
      </c>
    </row>
    <row r="20" spans="1:5" s="11" customFormat="1" ht="36.6" customHeight="1" x14ac:dyDescent="0.25">
      <c r="A20" s="36" t="s">
        <v>151</v>
      </c>
    </row>
    <row r="21" spans="1:5" s="11" customFormat="1" ht="25.35" customHeight="1" x14ac:dyDescent="0.25">
      <c r="A21" s="13" t="s">
        <v>66</v>
      </c>
      <c r="B21" s="13" t="s">
        <v>144</v>
      </c>
      <c r="C21" s="13" t="s">
        <v>136</v>
      </c>
      <c r="D21" s="13" t="s">
        <v>5</v>
      </c>
    </row>
    <row r="22" spans="1:5" ht="15" x14ac:dyDescent="0.2">
      <c r="A22" s="5"/>
      <c r="B22" s="5"/>
      <c r="C22" s="41">
        <f>IF($A$22=$B$41,$C$41,IF($A$22=$B$42,$C$42,IF($A$22=$B$43,$C$43,IF($A$22=$B$44,$C$44,IF($A$22=$B$45,$C$45,IF($A$22=$B$46,$C$46,IF($A$22=$B$47,$C$47,IF($A$22=$B$48,$C$48,IF($A$22=$B$49,$C$49,IF($A$22=$B$50,($C$50/1000),IF(A22=B51,(C51/1000),IF(A22=B52,(C52/1000),0))))))))))))</f>
        <v>0</v>
      </c>
      <c r="D22" s="34">
        <f>B22*C22*1000</f>
        <v>0</v>
      </c>
    </row>
    <row r="23" spans="1:5" s="11" customFormat="1" ht="39" customHeight="1" x14ac:dyDescent="0.2">
      <c r="A23" s="37"/>
    </row>
    <row r="24" spans="1:5" s="11" customFormat="1" ht="20.45" customHeight="1" x14ac:dyDescent="0.25">
      <c r="A24" s="37"/>
      <c r="B24" s="44" t="s">
        <v>156</v>
      </c>
      <c r="C24" s="45" t="s">
        <v>137</v>
      </c>
      <c r="D24" s="46" t="s">
        <v>98</v>
      </c>
    </row>
    <row r="25" spans="1:5" ht="15" x14ac:dyDescent="0.2">
      <c r="A25" s="40"/>
      <c r="B25" s="47" t="s">
        <v>26</v>
      </c>
      <c r="C25" s="38">
        <v>9.6999999999999993</v>
      </c>
      <c r="D25" s="48" t="s">
        <v>101</v>
      </c>
      <c r="E25" s="11"/>
    </row>
    <row r="26" spans="1:5" ht="15" x14ac:dyDescent="0.2">
      <c r="A26" s="40"/>
      <c r="B26" s="47" t="s">
        <v>19</v>
      </c>
      <c r="C26" s="38">
        <v>9.8000000000000007</v>
      </c>
      <c r="D26" s="48" t="s">
        <v>100</v>
      </c>
      <c r="E26" s="11"/>
    </row>
    <row r="27" spans="1:5" ht="15" x14ac:dyDescent="0.2">
      <c r="A27" s="40"/>
      <c r="B27" s="47" t="s">
        <v>16</v>
      </c>
      <c r="C27" s="38">
        <v>9.9499999999999993</v>
      </c>
      <c r="D27" s="48" t="s">
        <v>100</v>
      </c>
      <c r="E27" s="11"/>
    </row>
    <row r="28" spans="1:5" ht="15" x14ac:dyDescent="0.2">
      <c r="A28" s="40"/>
      <c r="B28" s="47" t="s">
        <v>18</v>
      </c>
      <c r="C28" s="38">
        <v>10.4</v>
      </c>
      <c r="D28" s="48" t="s">
        <v>100</v>
      </c>
      <c r="E28" s="11"/>
    </row>
    <row r="29" spans="1:5" ht="15" x14ac:dyDescent="0.2">
      <c r="A29" s="40"/>
      <c r="B29" s="47" t="s">
        <v>134</v>
      </c>
      <c r="C29" s="39">
        <v>10.99</v>
      </c>
      <c r="D29" s="48" t="s">
        <v>102</v>
      </c>
      <c r="E29" s="11"/>
    </row>
    <row r="30" spans="1:5" ht="15" x14ac:dyDescent="0.2">
      <c r="A30" s="40"/>
      <c r="B30" s="47" t="s">
        <v>6</v>
      </c>
      <c r="C30" s="39">
        <v>10.99</v>
      </c>
      <c r="D30" s="48" t="s">
        <v>102</v>
      </c>
      <c r="E30" s="11"/>
    </row>
    <row r="31" spans="1:5" ht="15" x14ac:dyDescent="0.2">
      <c r="A31" s="40"/>
      <c r="B31" s="47" t="s">
        <v>29</v>
      </c>
      <c r="C31" s="38">
        <v>9.44</v>
      </c>
      <c r="D31" s="48" t="s">
        <v>100</v>
      </c>
      <c r="E31" s="11"/>
    </row>
    <row r="32" spans="1:5" ht="15" x14ac:dyDescent="0.2">
      <c r="A32" s="40"/>
      <c r="B32" s="47" t="s">
        <v>7</v>
      </c>
      <c r="C32" s="38">
        <v>10.55</v>
      </c>
      <c r="D32" s="48" t="s">
        <v>99</v>
      </c>
      <c r="E32" s="11"/>
    </row>
    <row r="33" spans="1:5" ht="15" x14ac:dyDescent="0.2">
      <c r="A33" s="40"/>
      <c r="B33" s="40" t="s">
        <v>20</v>
      </c>
      <c r="C33" s="38">
        <v>12.79</v>
      </c>
      <c r="D33" s="48" t="s">
        <v>99</v>
      </c>
      <c r="E33" s="11"/>
    </row>
    <row r="34" spans="1:5" ht="15" x14ac:dyDescent="0.2">
      <c r="A34" s="40"/>
      <c r="B34" s="47" t="s">
        <v>21</v>
      </c>
      <c r="C34" s="38">
        <v>7.79</v>
      </c>
      <c r="D34" s="48" t="s">
        <v>99</v>
      </c>
      <c r="E34" s="11"/>
    </row>
    <row r="35" spans="1:5" ht="15" x14ac:dyDescent="0.2">
      <c r="A35" s="40"/>
      <c r="B35" s="47" t="s">
        <v>23</v>
      </c>
      <c r="C35" s="38">
        <v>7.56</v>
      </c>
      <c r="D35" s="48" t="s">
        <v>99</v>
      </c>
      <c r="E35" s="11"/>
    </row>
    <row r="36" spans="1:5" ht="15" x14ac:dyDescent="0.2">
      <c r="A36" s="40"/>
      <c r="B36" s="47" t="s">
        <v>24</v>
      </c>
      <c r="C36" s="38">
        <v>2.75</v>
      </c>
      <c r="D36" s="48" t="s">
        <v>99</v>
      </c>
      <c r="E36" s="11"/>
    </row>
    <row r="37" spans="1:5" ht="15" x14ac:dyDescent="0.2">
      <c r="A37" s="40"/>
      <c r="B37" s="47" t="s">
        <v>28</v>
      </c>
      <c r="C37" s="38">
        <v>4.7</v>
      </c>
      <c r="D37" s="48" t="s">
        <v>99</v>
      </c>
      <c r="E37" s="11"/>
    </row>
    <row r="38" spans="1:5" ht="15" x14ac:dyDescent="0.2">
      <c r="A38" s="40"/>
      <c r="B38" s="47" t="s">
        <v>135</v>
      </c>
      <c r="C38" s="38">
        <v>9.67</v>
      </c>
      <c r="D38" s="48" t="s">
        <v>99</v>
      </c>
      <c r="E38" s="11"/>
    </row>
    <row r="39" spans="1:5" s="11" customFormat="1" x14ac:dyDescent="0.2">
      <c r="B39" s="47"/>
      <c r="D39" s="49"/>
    </row>
    <row r="40" spans="1:5" s="11" customFormat="1" ht="15" x14ac:dyDescent="0.25">
      <c r="A40" s="13"/>
      <c r="B40" s="50" t="s">
        <v>148</v>
      </c>
      <c r="C40" s="13" t="s">
        <v>137</v>
      </c>
      <c r="D40" s="51" t="s">
        <v>98</v>
      </c>
    </row>
    <row r="41" spans="1:5" ht="15" x14ac:dyDescent="0.2">
      <c r="A41" s="40"/>
      <c r="B41" s="47" t="s">
        <v>133</v>
      </c>
      <c r="C41" s="38">
        <v>9.1</v>
      </c>
      <c r="D41" s="48" t="s">
        <v>100</v>
      </c>
      <c r="E41" s="11"/>
    </row>
    <row r="42" spans="1:5" ht="15" x14ac:dyDescent="0.2">
      <c r="A42" s="40"/>
      <c r="B42" s="47" t="s">
        <v>49</v>
      </c>
      <c r="C42" s="38">
        <v>9.8000000000000007</v>
      </c>
      <c r="D42" s="48" t="s">
        <v>100</v>
      </c>
      <c r="E42" s="11"/>
    </row>
    <row r="43" spans="1:5" ht="15" x14ac:dyDescent="0.2">
      <c r="A43" s="40"/>
      <c r="B43" s="47" t="s">
        <v>73</v>
      </c>
      <c r="C43" s="38">
        <v>9.8000000000000007</v>
      </c>
      <c r="D43" s="48" t="s">
        <v>100</v>
      </c>
      <c r="E43" s="11"/>
    </row>
    <row r="44" spans="1:5" ht="15" x14ac:dyDescent="0.2">
      <c r="A44" s="40"/>
      <c r="B44" s="47" t="s">
        <v>51</v>
      </c>
      <c r="C44" s="38">
        <v>6.59</v>
      </c>
      <c r="D44" s="48" t="s">
        <v>100</v>
      </c>
      <c r="E44" s="11"/>
    </row>
    <row r="45" spans="1:5" ht="15" x14ac:dyDescent="0.2">
      <c r="A45" s="40"/>
      <c r="B45" s="47" t="s">
        <v>50</v>
      </c>
      <c r="C45" s="38">
        <v>5.9</v>
      </c>
      <c r="D45" s="48" t="s">
        <v>100</v>
      </c>
      <c r="E45" s="11"/>
    </row>
    <row r="46" spans="1:5" ht="15" x14ac:dyDescent="0.2">
      <c r="A46" s="40"/>
      <c r="B46" s="47" t="s">
        <v>53</v>
      </c>
      <c r="C46" s="38">
        <v>9.17</v>
      </c>
      <c r="D46" s="48" t="s">
        <v>100</v>
      </c>
      <c r="E46" s="11"/>
    </row>
    <row r="47" spans="1:5" ht="15" x14ac:dyDescent="0.2">
      <c r="A47" s="40"/>
      <c r="B47" s="47" t="s">
        <v>52</v>
      </c>
      <c r="C47" s="38">
        <v>9.17</v>
      </c>
      <c r="D47" s="48" t="s">
        <v>100</v>
      </c>
      <c r="E47" s="11"/>
    </row>
    <row r="48" spans="1:5" ht="15" x14ac:dyDescent="0.2">
      <c r="A48" s="40"/>
      <c r="B48" s="47" t="s">
        <v>54</v>
      </c>
      <c r="C48" s="38">
        <v>9.44</v>
      </c>
      <c r="D48" s="48" t="s">
        <v>100</v>
      </c>
      <c r="E48" s="11"/>
    </row>
    <row r="49" spans="1:5" ht="15" x14ac:dyDescent="0.2">
      <c r="A49" s="40"/>
      <c r="B49" s="47" t="s">
        <v>56</v>
      </c>
      <c r="C49" s="38">
        <v>9.6</v>
      </c>
      <c r="D49" s="48" t="s">
        <v>100</v>
      </c>
      <c r="E49" s="11"/>
    </row>
    <row r="50" spans="1:5" ht="15" x14ac:dyDescent="0.2">
      <c r="A50" s="40"/>
      <c r="B50" s="47" t="s">
        <v>103</v>
      </c>
      <c r="C50" s="38">
        <v>9.9499999999999993</v>
      </c>
      <c r="D50" s="48" t="s">
        <v>102</v>
      </c>
      <c r="E50" s="11"/>
    </row>
    <row r="51" spans="1:5" ht="15" x14ac:dyDescent="0.2">
      <c r="A51" s="40"/>
      <c r="B51" s="47" t="s">
        <v>71</v>
      </c>
      <c r="C51" s="38">
        <v>9.9499999999999993</v>
      </c>
      <c r="D51" s="48" t="s">
        <v>101</v>
      </c>
      <c r="E51" s="11"/>
    </row>
    <row r="52" spans="1:5" ht="15" x14ac:dyDescent="0.2">
      <c r="A52" s="40"/>
      <c r="B52" s="47" t="s">
        <v>72</v>
      </c>
      <c r="C52" s="38">
        <v>9.9499999999999993</v>
      </c>
      <c r="D52" s="48" t="s">
        <v>101</v>
      </c>
      <c r="E52" s="11"/>
    </row>
    <row r="53" spans="1:5" x14ac:dyDescent="0.2">
      <c r="A53" s="11"/>
      <c r="B53" s="52"/>
      <c r="C53" s="53"/>
      <c r="D53" s="54"/>
      <c r="E53" s="11"/>
    </row>
    <row r="54" spans="1:5" x14ac:dyDescent="0.2">
      <c r="A54" s="11"/>
      <c r="B54" s="11"/>
      <c r="D54" s="11"/>
      <c r="E54" s="11"/>
    </row>
    <row r="55" spans="1:5" x14ac:dyDescent="0.2">
      <c r="A55" s="11"/>
      <c r="B55" s="11"/>
      <c r="D55" s="11"/>
      <c r="E55" s="11"/>
    </row>
    <row r="56" spans="1:5" x14ac:dyDescent="0.2">
      <c r="A56" s="11"/>
      <c r="B56" s="11"/>
      <c r="D56" s="11"/>
      <c r="E56" s="11"/>
    </row>
    <row r="57" spans="1:5" x14ac:dyDescent="0.2">
      <c r="A57" s="11"/>
      <c r="B57" s="11"/>
      <c r="D57" s="11"/>
      <c r="E57" s="11"/>
    </row>
    <row r="58" spans="1:5" x14ac:dyDescent="0.2">
      <c r="A58" s="11"/>
      <c r="B58" s="11"/>
      <c r="D58" s="11"/>
      <c r="E58" s="11"/>
    </row>
    <row r="59" spans="1:5" x14ac:dyDescent="0.2">
      <c r="A59" s="11"/>
      <c r="B59" s="11"/>
      <c r="D59" s="11"/>
      <c r="E59" s="11"/>
    </row>
    <row r="60" spans="1:5" x14ac:dyDescent="0.2">
      <c r="A60" s="11"/>
      <c r="B60" s="11"/>
      <c r="D60" s="11"/>
      <c r="E60" s="11"/>
    </row>
    <row r="61" spans="1:5" x14ac:dyDescent="0.2">
      <c r="A61" s="11"/>
      <c r="B61" s="11"/>
      <c r="D61" s="11"/>
      <c r="E61" s="11"/>
    </row>
    <row r="62" spans="1:5" x14ac:dyDescent="0.2">
      <c r="A62" s="11"/>
      <c r="B62" s="11"/>
      <c r="D62" s="11"/>
      <c r="E62" s="11"/>
    </row>
    <row r="63" spans="1:5" x14ac:dyDescent="0.2">
      <c r="A63" s="11"/>
      <c r="B63" s="11"/>
      <c r="D63" s="11"/>
      <c r="E63" s="11"/>
    </row>
    <row r="64" spans="1:5" x14ac:dyDescent="0.2">
      <c r="A64" s="11"/>
      <c r="B64" s="11"/>
      <c r="D64" s="11"/>
      <c r="E64" s="11"/>
    </row>
    <row r="65" spans="1:5" x14ac:dyDescent="0.2">
      <c r="A65" s="11"/>
      <c r="B65" s="11"/>
      <c r="D65" s="11"/>
      <c r="E65" s="11"/>
    </row>
    <row r="66" spans="1:5" x14ac:dyDescent="0.2">
      <c r="A66" s="11"/>
      <c r="B66" s="11"/>
      <c r="D66" s="11"/>
      <c r="E66" s="11"/>
    </row>
    <row r="67" spans="1:5" x14ac:dyDescent="0.2">
      <c r="A67" s="11"/>
      <c r="B67" s="11"/>
      <c r="D67" s="11"/>
      <c r="E67" s="11"/>
    </row>
    <row r="68" spans="1:5" x14ac:dyDescent="0.2">
      <c r="A68" s="11"/>
      <c r="B68" s="11"/>
      <c r="D68" s="11"/>
      <c r="E68" s="11"/>
    </row>
    <row r="69" spans="1:5" x14ac:dyDescent="0.2">
      <c r="A69" s="11"/>
      <c r="B69" s="11"/>
      <c r="D69" s="11"/>
      <c r="E69" s="11"/>
    </row>
    <row r="70" spans="1:5" x14ac:dyDescent="0.2">
      <c r="A70" s="11"/>
      <c r="B70" s="11"/>
      <c r="D70" s="11"/>
      <c r="E70" s="11"/>
    </row>
    <row r="71" spans="1:5" x14ac:dyDescent="0.2">
      <c r="A71" s="11"/>
      <c r="B71" s="11"/>
      <c r="D71" s="11"/>
      <c r="E71" s="11"/>
    </row>
    <row r="72" spans="1:5" x14ac:dyDescent="0.2">
      <c r="A72" s="11"/>
      <c r="B72" s="11"/>
      <c r="D72" s="11"/>
      <c r="E72" s="11"/>
    </row>
    <row r="73" spans="1:5" x14ac:dyDescent="0.2">
      <c r="A73" s="11"/>
      <c r="B73" s="11"/>
      <c r="D73" s="11"/>
      <c r="E73" s="11"/>
    </row>
    <row r="74" spans="1:5" x14ac:dyDescent="0.2">
      <c r="A74" s="11"/>
      <c r="B74" s="11"/>
      <c r="D74" s="11"/>
      <c r="E74" s="11"/>
    </row>
    <row r="75" spans="1:5" x14ac:dyDescent="0.2">
      <c r="A75" s="11"/>
      <c r="B75" s="11"/>
      <c r="D75" s="11"/>
      <c r="E75" s="11"/>
    </row>
    <row r="76" spans="1:5" x14ac:dyDescent="0.2">
      <c r="A76" s="11"/>
      <c r="B76" s="11"/>
      <c r="D76" s="11"/>
      <c r="E76" s="11"/>
    </row>
    <row r="77" spans="1:5" x14ac:dyDescent="0.2">
      <c r="A77" s="11"/>
      <c r="B77" s="11"/>
      <c r="D77" s="11"/>
      <c r="E77" s="11"/>
    </row>
    <row r="78" spans="1:5" x14ac:dyDescent="0.2">
      <c r="A78" s="11"/>
      <c r="B78" s="11"/>
      <c r="D78" s="11"/>
      <c r="E78" s="11"/>
    </row>
    <row r="79" spans="1:5" x14ac:dyDescent="0.2">
      <c r="A79" s="11"/>
      <c r="B79" s="11"/>
      <c r="D79" s="11"/>
      <c r="E79" s="11"/>
    </row>
    <row r="80" spans="1:5" x14ac:dyDescent="0.2">
      <c r="A80" s="11"/>
      <c r="B80" s="11"/>
      <c r="D80" s="11"/>
      <c r="E80" s="11"/>
    </row>
    <row r="81" spans="1:5" x14ac:dyDescent="0.2">
      <c r="A81" s="11"/>
      <c r="B81" s="11"/>
      <c r="D81" s="11"/>
      <c r="E81" s="11"/>
    </row>
    <row r="82" spans="1:5" x14ac:dyDescent="0.2">
      <c r="A82" s="11"/>
      <c r="B82" s="11"/>
      <c r="D82" s="11"/>
      <c r="E82" s="11"/>
    </row>
    <row r="83" spans="1:5" x14ac:dyDescent="0.2">
      <c r="A83" s="11"/>
      <c r="B83" s="11"/>
      <c r="D83" s="11"/>
      <c r="E83" s="11"/>
    </row>
    <row r="84" spans="1:5" x14ac:dyDescent="0.2">
      <c r="A84" s="11"/>
      <c r="B84" s="11"/>
      <c r="D84" s="11"/>
      <c r="E84" s="11"/>
    </row>
    <row r="85" spans="1:5" x14ac:dyDescent="0.2">
      <c r="A85" s="11"/>
      <c r="B85" s="11"/>
      <c r="D85" s="11"/>
      <c r="E85" s="11"/>
    </row>
    <row r="86" spans="1:5" x14ac:dyDescent="0.2">
      <c r="A86" s="11"/>
      <c r="B86" s="11"/>
      <c r="D86" s="11"/>
      <c r="E86" s="11"/>
    </row>
    <row r="87" spans="1:5" x14ac:dyDescent="0.2">
      <c r="A87" s="11"/>
      <c r="B87" s="11"/>
      <c r="D87" s="11"/>
      <c r="E87" s="11"/>
    </row>
    <row r="88" spans="1:5" x14ac:dyDescent="0.2">
      <c r="A88" s="11"/>
      <c r="B88" s="11"/>
      <c r="D88" s="11"/>
      <c r="E88" s="11"/>
    </row>
    <row r="89" spans="1:5" x14ac:dyDescent="0.2">
      <c r="A89" s="11"/>
      <c r="B89" s="11"/>
      <c r="D89" s="11"/>
      <c r="E89" s="11"/>
    </row>
    <row r="90" spans="1:5" x14ac:dyDescent="0.2">
      <c r="A90" s="11"/>
      <c r="B90" s="11"/>
      <c r="D90" s="11"/>
      <c r="E90" s="11"/>
    </row>
    <row r="91" spans="1:5" x14ac:dyDescent="0.2">
      <c r="A91" s="11"/>
      <c r="B91" s="11"/>
      <c r="D91" s="11"/>
      <c r="E91" s="11"/>
    </row>
    <row r="92" spans="1:5" x14ac:dyDescent="0.2">
      <c r="A92" s="11"/>
      <c r="B92" s="11"/>
      <c r="D92" s="11"/>
      <c r="E92" s="11"/>
    </row>
    <row r="93" spans="1:5" x14ac:dyDescent="0.2">
      <c r="A93" s="11"/>
      <c r="B93" s="11"/>
      <c r="D93" s="11"/>
      <c r="E93" s="11"/>
    </row>
    <row r="94" spans="1:5" x14ac:dyDescent="0.2">
      <c r="A94" s="11"/>
      <c r="B94" s="11"/>
      <c r="D94" s="11"/>
      <c r="E94" s="11"/>
    </row>
    <row r="95" spans="1:5" x14ac:dyDescent="0.2">
      <c r="A95" s="11"/>
      <c r="B95" s="11"/>
      <c r="D95" s="11"/>
      <c r="E95" s="11"/>
    </row>
    <row r="96" spans="1:5" x14ac:dyDescent="0.2">
      <c r="A96" s="11"/>
      <c r="B96" s="11"/>
      <c r="D96" s="11"/>
      <c r="E96" s="11"/>
    </row>
    <row r="97" spans="1:5" x14ac:dyDescent="0.2">
      <c r="A97" s="11"/>
      <c r="B97" s="11"/>
      <c r="D97" s="11"/>
      <c r="E97" s="11"/>
    </row>
    <row r="98" spans="1:5" x14ac:dyDescent="0.2">
      <c r="A98" s="11"/>
      <c r="B98" s="11"/>
      <c r="D98" s="11"/>
      <c r="E98" s="11"/>
    </row>
    <row r="99" spans="1:5" x14ac:dyDescent="0.2">
      <c r="A99" s="11"/>
      <c r="B99" s="11"/>
      <c r="D99" s="11"/>
      <c r="E99" s="11"/>
    </row>
    <row r="100" spans="1:5" x14ac:dyDescent="0.2">
      <c r="A100" s="11"/>
      <c r="B100" s="11"/>
      <c r="D100" s="11"/>
      <c r="E100" s="11"/>
    </row>
    <row r="101" spans="1:5" x14ac:dyDescent="0.2">
      <c r="A101" s="11"/>
      <c r="B101" s="11"/>
      <c r="D101" s="11"/>
      <c r="E101" s="11"/>
    </row>
    <row r="102" spans="1:5" x14ac:dyDescent="0.2">
      <c r="A102" s="11"/>
      <c r="B102" s="11"/>
      <c r="D102" s="11"/>
      <c r="E102" s="11"/>
    </row>
    <row r="103" spans="1:5" x14ac:dyDescent="0.2">
      <c r="A103" s="11"/>
      <c r="B103" s="11"/>
      <c r="D103" s="11"/>
      <c r="E103" s="11"/>
    </row>
    <row r="104" spans="1:5" x14ac:dyDescent="0.2">
      <c r="A104" s="11"/>
      <c r="B104" s="11"/>
      <c r="D104" s="11"/>
      <c r="E104" s="11"/>
    </row>
    <row r="105" spans="1:5" x14ac:dyDescent="0.2">
      <c r="A105" s="11"/>
      <c r="B105" s="11"/>
      <c r="D105" s="11"/>
      <c r="E105" s="11"/>
    </row>
    <row r="106" spans="1:5" x14ac:dyDescent="0.2">
      <c r="A106" s="11"/>
      <c r="B106" s="11"/>
      <c r="D106" s="11"/>
      <c r="E106" s="11"/>
    </row>
    <row r="107" spans="1:5" x14ac:dyDescent="0.2">
      <c r="A107" s="11"/>
      <c r="B107" s="11"/>
      <c r="D107" s="11"/>
      <c r="E107" s="11"/>
    </row>
    <row r="108" spans="1:5" x14ac:dyDescent="0.2">
      <c r="A108" s="11"/>
      <c r="B108" s="11"/>
      <c r="D108" s="11"/>
      <c r="E108" s="11"/>
    </row>
    <row r="109" spans="1:5" x14ac:dyDescent="0.2">
      <c r="A109" s="11"/>
      <c r="B109" s="11"/>
      <c r="D109" s="11"/>
      <c r="E109" s="11"/>
    </row>
    <row r="110" spans="1:5" x14ac:dyDescent="0.2">
      <c r="A110" s="11"/>
      <c r="B110" s="11"/>
      <c r="D110" s="11"/>
      <c r="E110" s="11"/>
    </row>
    <row r="111" spans="1:5" x14ac:dyDescent="0.2">
      <c r="A111" s="11"/>
      <c r="B111" s="11"/>
      <c r="D111" s="11"/>
      <c r="E111" s="11"/>
    </row>
    <row r="112" spans="1:5" x14ac:dyDescent="0.2">
      <c r="A112" s="11"/>
      <c r="B112" s="11"/>
      <c r="D112" s="11"/>
      <c r="E112" s="11"/>
    </row>
    <row r="113" spans="1:5" x14ac:dyDescent="0.2">
      <c r="A113" s="11"/>
      <c r="B113" s="11"/>
      <c r="D113" s="11"/>
      <c r="E113" s="11"/>
    </row>
    <row r="114" spans="1:5" x14ac:dyDescent="0.2">
      <c r="A114" s="11"/>
      <c r="B114" s="11"/>
      <c r="D114" s="11"/>
      <c r="E114" s="11"/>
    </row>
    <row r="115" spans="1:5" x14ac:dyDescent="0.2">
      <c r="A115" s="11"/>
      <c r="B115" s="11"/>
      <c r="D115" s="11"/>
      <c r="E115" s="11"/>
    </row>
    <row r="116" spans="1:5" x14ac:dyDescent="0.2">
      <c r="A116" s="11"/>
      <c r="B116" s="11"/>
      <c r="D116" s="11"/>
      <c r="E116" s="11"/>
    </row>
    <row r="117" spans="1:5" x14ac:dyDescent="0.2">
      <c r="A117" s="11"/>
      <c r="B117" s="11"/>
      <c r="D117" s="11"/>
      <c r="E117" s="11"/>
    </row>
    <row r="118" spans="1:5" x14ac:dyDescent="0.2">
      <c r="A118" s="11"/>
      <c r="B118" s="11"/>
      <c r="D118" s="11"/>
      <c r="E118" s="11"/>
    </row>
    <row r="119" spans="1:5" x14ac:dyDescent="0.2">
      <c r="A119" s="11"/>
      <c r="B119" s="11"/>
      <c r="D119" s="11"/>
      <c r="E119" s="11"/>
    </row>
    <row r="120" spans="1:5" x14ac:dyDescent="0.2">
      <c r="A120" s="11"/>
      <c r="B120" s="11"/>
      <c r="D120" s="11"/>
      <c r="E120" s="11"/>
    </row>
    <row r="121" spans="1:5" x14ac:dyDescent="0.2">
      <c r="A121" s="11"/>
      <c r="B121" s="11"/>
      <c r="D121" s="11"/>
      <c r="E121" s="11"/>
    </row>
    <row r="122" spans="1:5" x14ac:dyDescent="0.2">
      <c r="A122" s="11"/>
      <c r="B122" s="11"/>
      <c r="D122" s="11"/>
      <c r="E122" s="11"/>
    </row>
    <row r="123" spans="1:5" x14ac:dyDescent="0.2">
      <c r="A123" s="11"/>
      <c r="B123" s="11"/>
      <c r="D123" s="11"/>
      <c r="E123" s="11"/>
    </row>
    <row r="124" spans="1:5" x14ac:dyDescent="0.2">
      <c r="A124" s="11"/>
      <c r="B124" s="11"/>
      <c r="D124" s="11"/>
      <c r="E124" s="11"/>
    </row>
    <row r="125" spans="1:5" x14ac:dyDescent="0.2">
      <c r="A125" s="11"/>
      <c r="B125" s="11"/>
      <c r="D125" s="11"/>
      <c r="E125" s="11"/>
    </row>
    <row r="126" spans="1:5" x14ac:dyDescent="0.2">
      <c r="A126" s="11"/>
      <c r="B126" s="11"/>
      <c r="D126" s="11"/>
      <c r="E126" s="11"/>
    </row>
    <row r="127" spans="1:5" x14ac:dyDescent="0.2">
      <c r="A127" s="11"/>
      <c r="B127" s="11"/>
      <c r="D127" s="11"/>
      <c r="E127" s="11"/>
    </row>
    <row r="128" spans="1:5" x14ac:dyDescent="0.2">
      <c r="A128" s="11"/>
      <c r="B128" s="11"/>
      <c r="D128" s="11"/>
      <c r="E128" s="11"/>
    </row>
    <row r="129" spans="1:5" x14ac:dyDescent="0.2">
      <c r="A129" s="11"/>
      <c r="B129" s="11"/>
      <c r="D129" s="11"/>
      <c r="E129" s="11"/>
    </row>
    <row r="130" spans="1:5" x14ac:dyDescent="0.2">
      <c r="A130" s="11"/>
      <c r="B130" s="11"/>
      <c r="D130" s="11"/>
      <c r="E130" s="11"/>
    </row>
    <row r="131" spans="1:5" x14ac:dyDescent="0.2">
      <c r="A131" s="11"/>
      <c r="B131" s="11"/>
      <c r="D131" s="11"/>
      <c r="E131" s="11"/>
    </row>
    <row r="132" spans="1:5" x14ac:dyDescent="0.2">
      <c r="A132" s="11"/>
      <c r="B132" s="11"/>
      <c r="D132" s="11"/>
      <c r="E132" s="11"/>
    </row>
    <row r="133" spans="1:5" x14ac:dyDescent="0.2">
      <c r="A133" s="11"/>
      <c r="B133" s="11"/>
      <c r="D133" s="11"/>
      <c r="E133" s="11"/>
    </row>
    <row r="134" spans="1:5" x14ac:dyDescent="0.2">
      <c r="A134" s="11"/>
      <c r="B134" s="11"/>
      <c r="D134" s="11"/>
      <c r="E134" s="11"/>
    </row>
    <row r="135" spans="1:5" x14ac:dyDescent="0.2">
      <c r="A135" s="11"/>
      <c r="B135" s="11"/>
      <c r="D135" s="11"/>
      <c r="E135" s="11"/>
    </row>
    <row r="136" spans="1:5" x14ac:dyDescent="0.2">
      <c r="A136" s="11"/>
      <c r="B136" s="11"/>
      <c r="D136" s="11"/>
      <c r="E136" s="11"/>
    </row>
    <row r="137" spans="1:5" x14ac:dyDescent="0.2">
      <c r="A137" s="11"/>
      <c r="B137" s="11"/>
      <c r="D137" s="11"/>
      <c r="E137" s="11"/>
    </row>
    <row r="138" spans="1:5" x14ac:dyDescent="0.2">
      <c r="A138" s="11"/>
      <c r="B138" s="11"/>
      <c r="D138" s="11"/>
      <c r="E138" s="11"/>
    </row>
    <row r="139" spans="1:5" x14ac:dyDescent="0.2">
      <c r="A139" s="11"/>
      <c r="B139" s="11"/>
      <c r="D139" s="11"/>
      <c r="E139" s="11"/>
    </row>
    <row r="140" spans="1:5" x14ac:dyDescent="0.2">
      <c r="A140" s="11"/>
      <c r="B140" s="11"/>
      <c r="D140" s="11"/>
      <c r="E140" s="11"/>
    </row>
    <row r="141" spans="1:5" x14ac:dyDescent="0.2">
      <c r="A141" s="11"/>
      <c r="B141" s="11"/>
      <c r="D141" s="11"/>
      <c r="E141" s="11"/>
    </row>
    <row r="142" spans="1:5" x14ac:dyDescent="0.2">
      <c r="A142" s="11"/>
      <c r="B142" s="11"/>
      <c r="D142" s="11"/>
      <c r="E142" s="11"/>
    </row>
    <row r="143" spans="1:5" x14ac:dyDescent="0.2">
      <c r="A143" s="11"/>
      <c r="B143" s="11"/>
      <c r="D143" s="11"/>
      <c r="E143" s="11"/>
    </row>
    <row r="144" spans="1:5" x14ac:dyDescent="0.2">
      <c r="A144" s="11"/>
      <c r="B144" s="11"/>
      <c r="D144" s="11"/>
      <c r="E144" s="11"/>
    </row>
    <row r="145" spans="1:5" x14ac:dyDescent="0.2">
      <c r="A145" s="11"/>
      <c r="B145" s="11"/>
      <c r="D145" s="11"/>
      <c r="E145" s="11"/>
    </row>
    <row r="146" spans="1:5" x14ac:dyDescent="0.2">
      <c r="A146" s="11"/>
      <c r="B146" s="11"/>
      <c r="D146" s="11"/>
      <c r="E146" s="11"/>
    </row>
    <row r="147" spans="1:5" x14ac:dyDescent="0.2">
      <c r="A147" s="11"/>
      <c r="B147" s="11"/>
      <c r="D147" s="11"/>
      <c r="E147" s="11"/>
    </row>
    <row r="148" spans="1:5" x14ac:dyDescent="0.2">
      <c r="A148" s="11"/>
      <c r="B148" s="11"/>
      <c r="D148" s="11"/>
      <c r="E148" s="11"/>
    </row>
    <row r="149" spans="1:5" x14ac:dyDescent="0.2">
      <c r="A149" s="11"/>
      <c r="B149" s="11"/>
      <c r="D149" s="11"/>
      <c r="E149" s="11"/>
    </row>
    <row r="150" spans="1:5" x14ac:dyDescent="0.2">
      <c r="A150" s="11"/>
      <c r="B150" s="11"/>
      <c r="D150" s="11"/>
      <c r="E150" s="11"/>
    </row>
    <row r="151" spans="1:5" x14ac:dyDescent="0.2">
      <c r="A151" s="11"/>
      <c r="B151" s="11"/>
      <c r="D151" s="11"/>
      <c r="E151" s="11"/>
    </row>
    <row r="152" spans="1:5" x14ac:dyDescent="0.2">
      <c r="A152" s="11"/>
      <c r="B152" s="11"/>
      <c r="D152" s="11"/>
      <c r="E152" s="11"/>
    </row>
    <row r="153" spans="1:5" x14ac:dyDescent="0.2">
      <c r="A153" s="11"/>
      <c r="B153" s="11"/>
      <c r="D153" s="11"/>
      <c r="E153" s="11"/>
    </row>
    <row r="154" spans="1:5" x14ac:dyDescent="0.2">
      <c r="A154" s="11"/>
      <c r="B154" s="11"/>
      <c r="D154" s="11"/>
      <c r="E154" s="11"/>
    </row>
    <row r="155" spans="1:5" x14ac:dyDescent="0.2">
      <c r="A155" s="11"/>
      <c r="B155" s="11"/>
      <c r="D155" s="11"/>
      <c r="E155" s="11"/>
    </row>
    <row r="156" spans="1:5" x14ac:dyDescent="0.2">
      <c r="A156" s="11"/>
      <c r="B156" s="11"/>
      <c r="D156" s="11"/>
      <c r="E156" s="11"/>
    </row>
    <row r="157" spans="1:5" x14ac:dyDescent="0.2">
      <c r="A157" s="11"/>
      <c r="B157" s="11"/>
      <c r="D157" s="11"/>
      <c r="E157" s="11"/>
    </row>
    <row r="158" spans="1:5" x14ac:dyDescent="0.2">
      <c r="A158" s="11"/>
      <c r="B158" s="11"/>
      <c r="D158" s="11"/>
      <c r="E158" s="11"/>
    </row>
    <row r="159" spans="1:5" x14ac:dyDescent="0.2">
      <c r="A159" s="11"/>
      <c r="B159" s="11"/>
      <c r="D159" s="11"/>
      <c r="E159" s="11"/>
    </row>
    <row r="160" spans="1:5" x14ac:dyDescent="0.2">
      <c r="A160" s="11"/>
      <c r="B160" s="11"/>
      <c r="D160" s="11"/>
      <c r="E160" s="11"/>
    </row>
    <row r="161" spans="1:5" x14ac:dyDescent="0.2">
      <c r="A161" s="11"/>
      <c r="B161" s="11"/>
      <c r="D161" s="11"/>
      <c r="E161" s="11"/>
    </row>
    <row r="162" spans="1:5" x14ac:dyDescent="0.2">
      <c r="A162" s="11"/>
      <c r="B162" s="11"/>
      <c r="D162" s="11"/>
      <c r="E162" s="11"/>
    </row>
    <row r="163" spans="1:5" x14ac:dyDescent="0.2">
      <c r="A163" s="11"/>
      <c r="B163" s="11"/>
      <c r="D163" s="11"/>
      <c r="E163" s="11"/>
    </row>
    <row r="164" spans="1:5" x14ac:dyDescent="0.2">
      <c r="A164" s="11"/>
      <c r="B164" s="11"/>
      <c r="E164" s="11"/>
    </row>
    <row r="165" spans="1:5" x14ac:dyDescent="0.2">
      <c r="A165" s="11"/>
      <c r="B165" s="11"/>
      <c r="E165" s="11"/>
    </row>
    <row r="166" spans="1:5" x14ac:dyDescent="0.2">
      <c r="A166" s="11"/>
      <c r="B166" s="11"/>
    </row>
    <row r="167" spans="1:5" x14ac:dyDescent="0.2">
      <c r="B167" s="11"/>
    </row>
  </sheetData>
  <conditionalFormatting sqref="A5">
    <cfRule type="containsBlanks" dxfId="5" priority="1">
      <formula>LEN(TRIM(A5))=0</formula>
    </cfRule>
  </conditionalFormatting>
  <conditionalFormatting sqref="A9:B9">
    <cfRule type="containsBlanks" dxfId="4" priority="4">
      <formula>LEN(TRIM(A9))=0</formula>
    </cfRule>
  </conditionalFormatting>
  <conditionalFormatting sqref="A12:B12">
    <cfRule type="containsBlanks" dxfId="3" priority="3">
      <formula>LEN(TRIM(A12))=0</formula>
    </cfRule>
  </conditionalFormatting>
  <conditionalFormatting sqref="A15:B15">
    <cfRule type="containsBlanks" dxfId="2" priority="2">
      <formula>LEN(TRIM(A15))=0</formula>
    </cfRule>
  </conditionalFormatting>
  <conditionalFormatting sqref="A19:B19">
    <cfRule type="containsBlanks" dxfId="1" priority="6">
      <formula>LEN(TRIM(A19))=0</formula>
    </cfRule>
  </conditionalFormatting>
  <conditionalFormatting sqref="A22:B22">
    <cfRule type="containsBlanks" dxfId="0" priority="5">
      <formula>LEN(TRIM(A22))=0</formula>
    </cfRule>
  </conditionalFormatting>
  <dataValidations count="3">
    <dataValidation type="list" allowBlank="1" showInputMessage="1" showErrorMessage="1" sqref="A15" xr:uid="{E4C35E2A-6430-433A-93A7-860EC11B4273}">
      <formula1>$B$32:$B$38</formula1>
    </dataValidation>
    <dataValidation type="list" allowBlank="1" showInputMessage="1" showErrorMessage="1" sqref="A12 A9" xr:uid="{C384C0B4-E6B9-4082-B1B0-CD812C0A1A97}">
      <formula1>$B$25:$B$31</formula1>
    </dataValidation>
    <dataValidation type="list" allowBlank="1" showInputMessage="1" showErrorMessage="1" sqref="A22 A19" xr:uid="{8D11C32B-1235-40ED-A1F0-95493D233682}">
      <formula1>$B$41:$B$52</formula1>
    </dataValidation>
  </dataValidation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D5EC-C694-452F-9983-C6080C243E97}">
  <sheetPr>
    <tabColor theme="7" tint="0.39997558519241921"/>
  </sheetPr>
  <dimension ref="A1:A13"/>
  <sheetViews>
    <sheetView zoomScaleNormal="100" workbookViewId="0">
      <selection activeCell="A52" sqref="A52"/>
    </sheetView>
  </sheetViews>
  <sheetFormatPr defaultColWidth="8.85546875" defaultRowHeight="14.25" x14ac:dyDescent="0.2"/>
  <cols>
    <col min="1" max="1" width="142.42578125" style="11" customWidth="1"/>
    <col min="2" max="16384" width="8.85546875" style="11"/>
  </cols>
  <sheetData>
    <row r="1" spans="1:1" ht="23.25" x14ac:dyDescent="0.35">
      <c r="A1" s="71" t="s">
        <v>104</v>
      </c>
    </row>
    <row r="2" spans="1:1" ht="36.6" customHeight="1" x14ac:dyDescent="0.2">
      <c r="A2" s="14" t="s">
        <v>105</v>
      </c>
    </row>
    <row r="3" spans="1:1" ht="20.45" customHeight="1" x14ac:dyDescent="0.2">
      <c r="A3" s="11" t="s">
        <v>106</v>
      </c>
    </row>
    <row r="4" spans="1:1" ht="24" customHeight="1" x14ac:dyDescent="0.25">
      <c r="A4" s="13" t="s">
        <v>109</v>
      </c>
    </row>
    <row r="5" spans="1:1" ht="18.600000000000001" customHeight="1" x14ac:dyDescent="0.2">
      <c r="A5" s="11" t="s">
        <v>110</v>
      </c>
    </row>
    <row r="6" spans="1:1" ht="17.45" customHeight="1" x14ac:dyDescent="0.2">
      <c r="A6" s="11" t="s">
        <v>107</v>
      </c>
    </row>
    <row r="7" spans="1:1" ht="15.6" customHeight="1" x14ac:dyDescent="0.2">
      <c r="A7" s="11" t="s">
        <v>108</v>
      </c>
    </row>
    <row r="8" spans="1:1" ht="15.6" customHeight="1" x14ac:dyDescent="0.2">
      <c r="A8" s="33" t="s">
        <v>111</v>
      </c>
    </row>
    <row r="9" spans="1:1" ht="18.600000000000001" customHeight="1" x14ac:dyDescent="0.2">
      <c r="A9" s="11" t="s">
        <v>113</v>
      </c>
    </row>
    <row r="10" spans="1:1" ht="30.6" customHeight="1" x14ac:dyDescent="0.2">
      <c r="A10" s="14" t="s">
        <v>115</v>
      </c>
    </row>
    <row r="11" spans="1:1" ht="30" customHeight="1" x14ac:dyDescent="0.25">
      <c r="A11" s="13" t="s">
        <v>114</v>
      </c>
    </row>
    <row r="12" spans="1:1" x14ac:dyDescent="0.2">
      <c r="A12" s="10" t="s">
        <v>112</v>
      </c>
    </row>
    <row r="13" spans="1:1" x14ac:dyDescent="0.2">
      <c r="A13" s="12" t="s">
        <v>64</v>
      </c>
    </row>
  </sheetData>
  <hyperlinks>
    <hyperlink ref="A13" r:id="rId1" display="https://support.microsoft.com/sv-se/office/g%C3%B6r-dina-excel-dokument-tillg%C3%A4ngliga-f%C3%B6r-personer-med-funktionsneds%C3%A4ttning-6cc05fc5-1314-48b5-8eb3-683e49b3e593" xr:uid="{C10D57BC-EC51-4437-812D-D6C71BBE2FB3}"/>
    <hyperlink ref="A12" r:id="rId2" display="https://webbriktlinjer.se/lagkrav/folj-standarder-tillganglighet/" xr:uid="{6F3A24E0-FB1C-484E-8C0F-7D321C61EAC6}"/>
  </hyperlinks>
  <pageMargins left="0.7" right="0.7" top="0.75" bottom="0.75" header="0.3" footer="0.3"/>
  <pageSetup paperSize="9" orientation="portrait" horizontalDpi="300"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F1BD-851E-4A10-AB5A-ACDAA35E4ABE}">
  <sheetPr>
    <tabColor theme="7"/>
  </sheetPr>
  <dimension ref="A1:Q74"/>
  <sheetViews>
    <sheetView zoomScale="59" zoomScaleNormal="85" workbookViewId="0"/>
  </sheetViews>
  <sheetFormatPr defaultColWidth="8.7109375" defaultRowHeight="14.25" x14ac:dyDescent="0.2"/>
  <cols>
    <col min="1" max="1" width="39.42578125" style="2" customWidth="1"/>
    <col min="2" max="2" width="41.42578125" style="2" customWidth="1"/>
    <col min="3" max="3" width="50.42578125" style="2" customWidth="1"/>
    <col min="4" max="4" width="22.5703125" style="2" customWidth="1"/>
    <col min="5" max="5" width="16.28515625" style="2" customWidth="1"/>
    <col min="6" max="6" width="29" style="2" customWidth="1"/>
    <col min="7" max="7" width="58.5703125" style="2" customWidth="1"/>
    <col min="8" max="8" width="87.28515625" style="2" customWidth="1"/>
    <col min="9" max="12" width="8.7109375" style="2"/>
    <col min="13" max="13" width="12.42578125" style="2" customWidth="1"/>
    <col min="14" max="16384" width="8.7109375" style="2"/>
  </cols>
  <sheetData>
    <row r="1" spans="1:17" ht="26.65" customHeight="1" x14ac:dyDescent="0.4">
      <c r="A1" s="6" t="s">
        <v>125</v>
      </c>
    </row>
    <row r="2" spans="1:17" s="30" customFormat="1" ht="36" customHeight="1" x14ac:dyDescent="0.3">
      <c r="A2" s="30" t="s">
        <v>65</v>
      </c>
      <c r="B2" s="30" t="s">
        <v>39</v>
      </c>
      <c r="F2" s="30" t="s">
        <v>40</v>
      </c>
    </row>
    <row r="3" spans="1:17" s="18" customFormat="1" ht="21" thickBot="1" x14ac:dyDescent="0.35">
      <c r="A3" s="15" t="s">
        <v>66</v>
      </c>
      <c r="B3" s="16" t="s">
        <v>8</v>
      </c>
      <c r="C3" s="16" t="s">
        <v>38</v>
      </c>
      <c r="D3" s="17" t="s">
        <v>36</v>
      </c>
      <c r="E3" s="17" t="s">
        <v>37</v>
      </c>
      <c r="F3" s="17" t="s">
        <v>9</v>
      </c>
      <c r="G3" s="16" t="s">
        <v>38</v>
      </c>
      <c r="H3" s="17" t="s">
        <v>36</v>
      </c>
    </row>
    <row r="4" spans="1:17" x14ac:dyDescent="0.2">
      <c r="A4" s="2" t="s">
        <v>47</v>
      </c>
      <c r="B4" s="19">
        <v>0.3087248322147651</v>
      </c>
      <c r="D4" s="2" t="s">
        <v>48</v>
      </c>
      <c r="E4" s="2">
        <v>2017</v>
      </c>
      <c r="F4" s="2">
        <v>1.0900000000000001</v>
      </c>
      <c r="H4" s="2" t="s">
        <v>63</v>
      </c>
      <c r="M4" s="20" t="s">
        <v>95</v>
      </c>
      <c r="N4" s="21"/>
      <c r="O4" s="21"/>
      <c r="P4" s="21"/>
      <c r="Q4" s="22"/>
    </row>
    <row r="5" spans="1:17" x14ac:dyDescent="0.2">
      <c r="A5" s="2" t="s">
        <v>71</v>
      </c>
      <c r="B5" s="19">
        <v>5.2740434332988625E-2</v>
      </c>
      <c r="D5" s="2" t="s">
        <v>48</v>
      </c>
      <c r="E5" s="2">
        <v>2017</v>
      </c>
      <c r="F5" s="2">
        <v>0.82</v>
      </c>
      <c r="H5" s="2" t="s">
        <v>63</v>
      </c>
      <c r="M5" s="23" t="s">
        <v>93</v>
      </c>
      <c r="N5" s="2">
        <v>20</v>
      </c>
      <c r="Q5" s="24"/>
    </row>
    <row r="6" spans="1:17" ht="15" thickBot="1" x14ac:dyDescent="0.25">
      <c r="A6" s="2" t="s">
        <v>26</v>
      </c>
      <c r="B6" s="19">
        <f>0.0036*28/1000</f>
        <v>1.008E-4</v>
      </c>
      <c r="D6" s="2" t="s">
        <v>17</v>
      </c>
      <c r="E6" s="2">
        <v>2020</v>
      </c>
      <c r="F6" s="2">
        <v>0.82</v>
      </c>
      <c r="M6" s="25" t="s">
        <v>94</v>
      </c>
      <c r="N6" s="26">
        <v>500</v>
      </c>
      <c r="O6" s="26"/>
      <c r="P6" s="26"/>
      <c r="Q6" s="27"/>
    </row>
    <row r="7" spans="1:17" x14ac:dyDescent="0.2">
      <c r="A7" s="2" t="s">
        <v>7</v>
      </c>
      <c r="B7" s="19">
        <f>0.0072*28/1000</f>
        <v>2.0159999999999999E-4</v>
      </c>
      <c r="C7" s="2" t="s">
        <v>27</v>
      </c>
      <c r="D7" s="2" t="s">
        <v>17</v>
      </c>
      <c r="E7" s="2">
        <v>2020</v>
      </c>
      <c r="F7" s="2">
        <v>1.06</v>
      </c>
      <c r="G7" s="2" t="s">
        <v>84</v>
      </c>
    </row>
    <row r="8" spans="1:17" x14ac:dyDescent="0.2">
      <c r="A8" s="2" t="s">
        <v>49</v>
      </c>
      <c r="B8" s="19">
        <v>0.25997952917093142</v>
      </c>
      <c r="D8" s="2" t="s">
        <v>48</v>
      </c>
      <c r="E8" s="2">
        <v>2017</v>
      </c>
      <c r="F8" s="2">
        <v>1.0900000000000001</v>
      </c>
      <c r="H8" s="2" t="s">
        <v>63</v>
      </c>
    </row>
    <row r="9" spans="1:17" x14ac:dyDescent="0.2">
      <c r="A9" s="2" t="s">
        <v>73</v>
      </c>
      <c r="B9" s="19">
        <v>0.32040816326530613</v>
      </c>
      <c r="D9" s="2" t="s">
        <v>48</v>
      </c>
      <c r="E9" s="2">
        <v>2017</v>
      </c>
      <c r="F9" s="2">
        <v>1.0900000000000001</v>
      </c>
      <c r="H9" s="2" t="s">
        <v>63</v>
      </c>
    </row>
    <row r="10" spans="1:17" x14ac:dyDescent="0.2">
      <c r="A10" s="2" t="s">
        <v>19</v>
      </c>
      <c r="B10" s="19">
        <f>0.0036*28/1000+259.236/1000</f>
        <v>0.25933679999999998</v>
      </c>
      <c r="D10" s="2" t="s">
        <v>17</v>
      </c>
      <c r="E10" s="2">
        <v>2020</v>
      </c>
      <c r="F10" s="2">
        <v>1.0900000000000001</v>
      </c>
      <c r="G10" s="2" t="s">
        <v>85</v>
      </c>
    </row>
    <row r="11" spans="1:17" x14ac:dyDescent="0.2">
      <c r="A11" s="2" t="s">
        <v>51</v>
      </c>
      <c r="B11" s="19">
        <v>0.17142857142857146</v>
      </c>
      <c r="D11" s="2" t="s">
        <v>48</v>
      </c>
      <c r="E11" s="2">
        <v>2017</v>
      </c>
      <c r="F11" s="2">
        <v>1.0900000000000001</v>
      </c>
      <c r="H11" s="2" t="s">
        <v>63</v>
      </c>
    </row>
    <row r="12" spans="1:17" x14ac:dyDescent="0.2">
      <c r="A12" s="2" t="s">
        <v>50</v>
      </c>
      <c r="B12" s="19">
        <v>0.11694915254237287</v>
      </c>
      <c r="D12" s="2" t="s">
        <v>48</v>
      </c>
      <c r="E12" s="2">
        <v>2017</v>
      </c>
      <c r="F12" s="2">
        <v>1.0900000000000001</v>
      </c>
      <c r="G12" s="2" t="s">
        <v>86</v>
      </c>
    </row>
    <row r="13" spans="1:17" x14ac:dyDescent="0.2">
      <c r="A13" s="2" t="s">
        <v>12</v>
      </c>
      <c r="B13" s="19">
        <f>25/1000</f>
        <v>2.5000000000000001E-2</v>
      </c>
      <c r="C13" s="2" t="s">
        <v>119</v>
      </c>
      <c r="D13" s="2" t="s">
        <v>35</v>
      </c>
      <c r="E13" s="2">
        <v>2022</v>
      </c>
      <c r="F13" s="2">
        <v>1.8</v>
      </c>
      <c r="G13" s="2" t="s">
        <v>88</v>
      </c>
    </row>
    <row r="14" spans="1:17" x14ac:dyDescent="0.2">
      <c r="A14" s="2" t="s">
        <v>67</v>
      </c>
      <c r="B14" s="19">
        <f>(2.99+0.83+3.41)/1000</f>
        <v>7.2300000000000003E-3</v>
      </c>
      <c r="C14" s="2" t="s">
        <v>96</v>
      </c>
      <c r="D14" s="2" t="s">
        <v>34</v>
      </c>
      <c r="E14" s="2">
        <v>2021</v>
      </c>
      <c r="F14" s="2">
        <v>1.8</v>
      </c>
      <c r="G14" s="2" t="s">
        <v>88</v>
      </c>
    </row>
    <row r="15" spans="1:17" x14ac:dyDescent="0.2">
      <c r="A15" s="2" t="s">
        <v>13</v>
      </c>
      <c r="B15" s="19">
        <f>(14.2+1.44)/1000</f>
        <v>1.5639999999999998E-2</v>
      </c>
      <c r="C15" s="2" t="s">
        <v>97</v>
      </c>
      <c r="D15" s="2" t="s">
        <v>34</v>
      </c>
      <c r="E15" s="2">
        <v>2022</v>
      </c>
      <c r="F15" s="2">
        <v>1.8</v>
      </c>
      <c r="G15" s="2" t="s">
        <v>88</v>
      </c>
    </row>
    <row r="16" spans="1:17" x14ac:dyDescent="0.2">
      <c r="A16" s="2" t="s">
        <v>14</v>
      </c>
      <c r="B16" s="19">
        <f>19/1000</f>
        <v>1.9E-2</v>
      </c>
      <c r="D16" s="2" t="s">
        <v>17</v>
      </c>
      <c r="E16" s="2">
        <v>2022</v>
      </c>
      <c r="F16" s="2">
        <v>0.7</v>
      </c>
      <c r="G16" s="2" t="s">
        <v>87</v>
      </c>
    </row>
    <row r="17" spans="1:8" x14ac:dyDescent="0.2">
      <c r="A17" s="2" t="s">
        <v>16</v>
      </c>
      <c r="B17" s="19">
        <f>259.236/1000+0.0036*28/1000</f>
        <v>0.25933679999999998</v>
      </c>
      <c r="D17" s="2" t="s">
        <v>17</v>
      </c>
      <c r="E17" s="2">
        <v>2020</v>
      </c>
      <c r="F17" s="2">
        <v>1.1100000000000001</v>
      </c>
      <c r="H17" s="2" t="s">
        <v>63</v>
      </c>
    </row>
    <row r="18" spans="1:8" x14ac:dyDescent="0.2">
      <c r="A18" s="2" t="s">
        <v>18</v>
      </c>
      <c r="B18" s="19">
        <f>0.0072*28/1000+274.32/1000</f>
        <v>0.27452160000000003</v>
      </c>
      <c r="D18" s="2" t="s">
        <v>17</v>
      </c>
      <c r="E18" s="2">
        <v>2020</v>
      </c>
      <c r="F18" s="2">
        <v>1.1100000000000001</v>
      </c>
      <c r="H18" s="2" t="s">
        <v>63</v>
      </c>
    </row>
    <row r="19" spans="1:8" x14ac:dyDescent="0.2">
      <c r="A19" s="2" t="s">
        <v>11</v>
      </c>
      <c r="B19" s="19">
        <f>90.4/1000</f>
        <v>9.0400000000000008E-2</v>
      </c>
      <c r="C19" s="2" t="s">
        <v>118</v>
      </c>
      <c r="D19" s="2" t="s">
        <v>30</v>
      </c>
      <c r="E19" s="28" t="s">
        <v>31</v>
      </c>
      <c r="F19" s="2">
        <v>1.8</v>
      </c>
      <c r="G19" s="2" t="s">
        <v>60</v>
      </c>
      <c r="H19" s="2" t="s">
        <v>61</v>
      </c>
    </row>
    <row r="20" spans="1:8" x14ac:dyDescent="0.2">
      <c r="A20" s="2" t="s">
        <v>52</v>
      </c>
      <c r="B20" s="19">
        <v>5.0537634408602143E-2</v>
      </c>
      <c r="D20" s="2" t="s">
        <v>48</v>
      </c>
      <c r="E20" s="2">
        <v>2017</v>
      </c>
      <c r="F20" s="2">
        <v>1.06</v>
      </c>
      <c r="G20" s="2" t="s">
        <v>84</v>
      </c>
    </row>
    <row r="21" spans="1:8" x14ac:dyDescent="0.2">
      <c r="A21" s="2" t="s">
        <v>53</v>
      </c>
      <c r="B21" s="19">
        <v>0.12349726775956282</v>
      </c>
      <c r="D21" s="2" t="s">
        <v>48</v>
      </c>
      <c r="E21" s="2">
        <v>2017</v>
      </c>
      <c r="F21" s="2">
        <v>1.06</v>
      </c>
      <c r="G21" s="2" t="s">
        <v>84</v>
      </c>
    </row>
    <row r="22" spans="1:8" x14ac:dyDescent="0.2">
      <c r="A22" s="2" t="s">
        <v>2</v>
      </c>
      <c r="B22" s="19">
        <f>56/1000</f>
        <v>5.6000000000000001E-2</v>
      </c>
      <c r="C22" s="2" t="s">
        <v>120</v>
      </c>
      <c r="D22" s="2" t="s">
        <v>33</v>
      </c>
      <c r="E22" s="2">
        <v>2021</v>
      </c>
      <c r="F22" s="2">
        <v>0.6</v>
      </c>
      <c r="G22" s="2" t="s">
        <v>62</v>
      </c>
      <c r="H22" s="2" t="s">
        <v>61</v>
      </c>
    </row>
    <row r="23" spans="1:8" x14ac:dyDescent="0.2">
      <c r="A23" s="2" t="s">
        <v>1</v>
      </c>
      <c r="B23" s="19">
        <f>52/1000</f>
        <v>5.1999999999999998E-2</v>
      </c>
      <c r="D23" s="2" t="s">
        <v>32</v>
      </c>
      <c r="E23" s="2">
        <v>2021</v>
      </c>
      <c r="F23" s="2">
        <v>0.7</v>
      </c>
      <c r="G23" s="2" t="s">
        <v>60</v>
      </c>
      <c r="H23" s="2" t="s">
        <v>61</v>
      </c>
    </row>
    <row r="24" spans="1:8" x14ac:dyDescent="0.2">
      <c r="A24" s="2" t="s">
        <v>55</v>
      </c>
      <c r="B24" s="19">
        <v>5.7692307692307696E-2</v>
      </c>
      <c r="D24" s="2" t="s">
        <v>48</v>
      </c>
      <c r="E24" s="2">
        <v>2017</v>
      </c>
      <c r="F24" s="29">
        <v>0.84800000000000009</v>
      </c>
      <c r="G24" s="2" t="s">
        <v>89</v>
      </c>
    </row>
    <row r="25" spans="1:8" x14ac:dyDescent="0.2">
      <c r="A25" s="2" t="s">
        <v>56</v>
      </c>
      <c r="B25" s="19">
        <f>0.01571*28/1000+257.4/1000</f>
        <v>0.25783987999999997</v>
      </c>
      <c r="D25" s="2" t="s">
        <v>17</v>
      </c>
      <c r="E25" s="2">
        <v>2020</v>
      </c>
      <c r="F25" s="2">
        <v>1.1100000000000001</v>
      </c>
      <c r="H25" s="2" t="s">
        <v>63</v>
      </c>
    </row>
    <row r="26" spans="1:8" x14ac:dyDescent="0.2">
      <c r="A26" s="2" t="s">
        <v>20</v>
      </c>
      <c r="B26" s="19">
        <f>234.36/1000+0.0036*28/1000</f>
        <v>0.23446080000000002</v>
      </c>
      <c r="D26" s="2" t="s">
        <v>17</v>
      </c>
      <c r="E26" s="2">
        <v>2020</v>
      </c>
      <c r="F26" s="2">
        <v>1.0900000000000001</v>
      </c>
      <c r="G26" s="2" t="s">
        <v>90</v>
      </c>
    </row>
    <row r="27" spans="1:8" x14ac:dyDescent="0.2">
      <c r="A27" s="2" t="s">
        <v>54</v>
      </c>
      <c r="B27" s="19">
        <v>4.1269841269841276E-2</v>
      </c>
      <c r="D27" s="2" t="s">
        <v>48</v>
      </c>
      <c r="E27" s="2">
        <v>2017</v>
      </c>
      <c r="F27" s="2">
        <v>1.06</v>
      </c>
      <c r="G27" s="2" t="s">
        <v>84</v>
      </c>
    </row>
    <row r="28" spans="1:8" x14ac:dyDescent="0.2">
      <c r="A28" s="2" t="s">
        <v>21</v>
      </c>
      <c r="B28" s="19">
        <f>0.0036*28/1000+370.8/1000</f>
        <v>0.37090080000000003</v>
      </c>
      <c r="D28" s="2" t="s">
        <v>17</v>
      </c>
      <c r="E28" s="2">
        <v>2020</v>
      </c>
      <c r="F28" s="2">
        <v>1.1499999999999999</v>
      </c>
      <c r="G28" s="2" t="s">
        <v>91</v>
      </c>
    </row>
    <row r="29" spans="1:8" x14ac:dyDescent="0.2">
      <c r="A29" s="2" t="s">
        <v>22</v>
      </c>
      <c r="B29" s="19">
        <f>0.0036*28/1000+180.01/1000</f>
        <v>0.18011080000000002</v>
      </c>
      <c r="D29" s="2" t="s">
        <v>17</v>
      </c>
      <c r="E29" s="2">
        <v>2020</v>
      </c>
      <c r="F29" s="2">
        <v>1.0900000000000001</v>
      </c>
      <c r="G29" s="2" t="s">
        <v>90</v>
      </c>
    </row>
    <row r="30" spans="1:8" x14ac:dyDescent="0.2">
      <c r="A30" s="2" t="s">
        <v>6</v>
      </c>
      <c r="B30" s="19">
        <f>0.0036*28/1000+199.872/1000</f>
        <v>0.19997280000000003</v>
      </c>
      <c r="D30" s="2" t="s">
        <v>17</v>
      </c>
      <c r="E30" s="2">
        <v>2020</v>
      </c>
      <c r="F30" s="2">
        <v>1.0900000000000001</v>
      </c>
      <c r="H30" s="2" t="s">
        <v>63</v>
      </c>
    </row>
    <row r="31" spans="1:8" x14ac:dyDescent="0.2">
      <c r="A31" s="2" t="s">
        <v>72</v>
      </c>
      <c r="B31" s="19">
        <v>0.24272727272727271</v>
      </c>
      <c r="D31" s="2" t="s">
        <v>48</v>
      </c>
      <c r="E31" s="2">
        <v>2017</v>
      </c>
      <c r="F31" s="2">
        <v>1.1000000000000001</v>
      </c>
      <c r="H31" s="2" t="s">
        <v>63</v>
      </c>
    </row>
    <row r="32" spans="1:8" x14ac:dyDescent="0.2">
      <c r="A32" s="2" t="s">
        <v>68</v>
      </c>
      <c r="B32" s="19">
        <v>0</v>
      </c>
      <c r="D32" s="2" t="s">
        <v>70</v>
      </c>
      <c r="E32" s="28" t="s">
        <v>117</v>
      </c>
      <c r="F32" s="2">
        <v>0.7</v>
      </c>
      <c r="G32" s="2" t="s">
        <v>116</v>
      </c>
    </row>
    <row r="33" spans="1:8" x14ac:dyDescent="0.2">
      <c r="A33" s="2" t="s">
        <v>23</v>
      </c>
      <c r="B33" s="19">
        <f>334.8/1000+0.0054*28/1000</f>
        <v>0.3349512</v>
      </c>
      <c r="D33" s="2" t="s">
        <v>17</v>
      </c>
      <c r="E33" s="2">
        <v>2020</v>
      </c>
      <c r="F33" s="2">
        <v>1.1499999999999999</v>
      </c>
      <c r="H33" s="2" t="s">
        <v>63</v>
      </c>
    </row>
    <row r="34" spans="1:8" x14ac:dyDescent="0.2">
      <c r="A34" s="2" t="s">
        <v>24</v>
      </c>
      <c r="B34" s="19">
        <f>378.72/1000+0.0396*28/1000</f>
        <v>0.37982880000000002</v>
      </c>
      <c r="D34" s="2" t="s">
        <v>17</v>
      </c>
      <c r="E34" s="2">
        <v>2020</v>
      </c>
      <c r="F34" s="2">
        <v>1.01</v>
      </c>
      <c r="H34" s="2" t="s">
        <v>63</v>
      </c>
    </row>
    <row r="35" spans="1:8" x14ac:dyDescent="0.2">
      <c r="A35" s="2" t="s">
        <v>28</v>
      </c>
      <c r="B35" s="19">
        <f>0.0396*28/1000</f>
        <v>1.1088000000000001E-3</v>
      </c>
      <c r="D35" s="2" t="s">
        <v>17</v>
      </c>
      <c r="E35" s="2">
        <v>2020</v>
      </c>
      <c r="F35" s="2">
        <v>1.06</v>
      </c>
      <c r="H35" s="2" t="s">
        <v>63</v>
      </c>
    </row>
    <row r="36" spans="1:8" x14ac:dyDescent="0.2">
      <c r="A36" s="2" t="s">
        <v>25</v>
      </c>
      <c r="B36" s="19">
        <f>216/1000+0.0036*28/1000</f>
        <v>0.21610080000000001</v>
      </c>
      <c r="D36" s="2" t="s">
        <v>17</v>
      </c>
      <c r="E36" s="2">
        <v>2020</v>
      </c>
      <c r="F36" s="2">
        <v>1.06</v>
      </c>
      <c r="G36" s="2" t="s">
        <v>84</v>
      </c>
    </row>
    <row r="37" spans="1:8" x14ac:dyDescent="0.2">
      <c r="A37" s="2" t="s">
        <v>29</v>
      </c>
      <c r="B37" s="19">
        <f>0.108*28/1000</f>
        <v>3.0240000000000002E-3</v>
      </c>
      <c r="D37" s="2" t="s">
        <v>17</v>
      </c>
      <c r="E37" s="2">
        <v>2020</v>
      </c>
      <c r="F37" s="2">
        <v>1.1100000000000001</v>
      </c>
      <c r="G37" s="2" t="s">
        <v>92</v>
      </c>
    </row>
    <row r="38" spans="1:8" x14ac:dyDescent="0.2">
      <c r="B38" s="19"/>
    </row>
    <row r="39" spans="1:8" ht="15" thickBot="1" x14ac:dyDescent="0.25">
      <c r="B39" s="19"/>
    </row>
    <row r="40" spans="1:8" ht="27.6" customHeight="1" x14ac:dyDescent="0.25">
      <c r="A40" s="134" t="s">
        <v>121</v>
      </c>
      <c r="B40" s="135"/>
      <c r="C40" s="136"/>
    </row>
    <row r="41" spans="1:8" ht="45.6" customHeight="1" x14ac:dyDescent="0.2">
      <c r="A41" s="131" t="s">
        <v>122</v>
      </c>
      <c r="B41" s="132"/>
      <c r="C41" s="133"/>
    </row>
    <row r="42" spans="1:8" x14ac:dyDescent="0.2">
      <c r="A42" s="55"/>
      <c r="B42" s="56"/>
      <c r="C42" s="57"/>
    </row>
    <row r="43" spans="1:8" ht="22.9" customHeight="1" x14ac:dyDescent="0.25">
      <c r="A43" s="137" t="s">
        <v>170</v>
      </c>
      <c r="B43" s="138"/>
      <c r="C43" s="139"/>
    </row>
    <row r="44" spans="1:8" ht="15" x14ac:dyDescent="0.25">
      <c r="A44" s="59" t="s">
        <v>159</v>
      </c>
      <c r="B44" s="11"/>
      <c r="C44" s="60"/>
      <c r="E44" s="32"/>
    </row>
    <row r="45" spans="1:8" ht="16.899999999999999" customHeight="1" x14ac:dyDescent="0.2">
      <c r="A45" s="63" t="s">
        <v>160</v>
      </c>
      <c r="B45" s="11"/>
      <c r="C45" s="60"/>
    </row>
    <row r="46" spans="1:8" ht="15" x14ac:dyDescent="0.25">
      <c r="A46" s="59"/>
      <c r="B46" s="11"/>
      <c r="C46" s="60"/>
      <c r="E46" s="32"/>
    </row>
    <row r="47" spans="1:8" x14ac:dyDescent="0.2">
      <c r="A47" s="59" t="s">
        <v>161</v>
      </c>
      <c r="B47" s="58"/>
      <c r="C47" s="60"/>
    </row>
    <row r="48" spans="1:8" x14ac:dyDescent="0.2">
      <c r="A48" s="64" t="s">
        <v>162</v>
      </c>
      <c r="B48" s="11"/>
      <c r="C48" s="60"/>
    </row>
    <row r="49" spans="1:5" x14ac:dyDescent="0.2">
      <c r="A49" s="59"/>
      <c r="B49" s="11"/>
      <c r="C49" s="60"/>
    </row>
    <row r="50" spans="1:5" x14ac:dyDescent="0.2">
      <c r="A50" s="59" t="s">
        <v>163</v>
      </c>
      <c r="B50" s="11"/>
      <c r="C50" s="60"/>
    </row>
    <row r="51" spans="1:5" ht="15" x14ac:dyDescent="0.25">
      <c r="A51" s="63" t="s">
        <v>164</v>
      </c>
      <c r="B51" s="11"/>
      <c r="C51" s="60"/>
      <c r="E51" s="32"/>
    </row>
    <row r="52" spans="1:5" x14ac:dyDescent="0.2">
      <c r="A52" s="59"/>
      <c r="B52" s="11"/>
      <c r="C52" s="60"/>
    </row>
    <row r="53" spans="1:5" ht="15" x14ac:dyDescent="0.25">
      <c r="A53" s="131" t="s">
        <v>165</v>
      </c>
      <c r="B53" s="132"/>
      <c r="C53" s="133"/>
      <c r="E53" s="32"/>
    </row>
    <row r="54" spans="1:5" ht="15" x14ac:dyDescent="0.25">
      <c r="A54" s="143" t="s">
        <v>129</v>
      </c>
      <c r="B54" s="144"/>
      <c r="C54" s="145"/>
      <c r="E54" s="32"/>
    </row>
    <row r="55" spans="1:5" x14ac:dyDescent="0.2">
      <c r="A55" s="59"/>
      <c r="B55" s="11"/>
      <c r="C55" s="60"/>
    </row>
    <row r="56" spans="1:5" x14ac:dyDescent="0.2">
      <c r="A56" s="131" t="s">
        <v>123</v>
      </c>
      <c r="B56" s="132"/>
      <c r="C56" s="133"/>
    </row>
    <row r="57" spans="1:5" x14ac:dyDescent="0.2">
      <c r="A57" s="143" t="s">
        <v>130</v>
      </c>
      <c r="B57" s="144"/>
      <c r="C57" s="145"/>
    </row>
    <row r="58" spans="1:5" x14ac:dyDescent="0.2">
      <c r="A58" s="59"/>
      <c r="B58" s="11"/>
      <c r="C58" s="60"/>
    </row>
    <row r="59" spans="1:5" x14ac:dyDescent="0.2">
      <c r="A59" s="131" t="s">
        <v>158</v>
      </c>
      <c r="B59" s="132"/>
      <c r="C59" s="133"/>
    </row>
    <row r="60" spans="1:5" x14ac:dyDescent="0.2">
      <c r="A60" s="140" t="s">
        <v>128</v>
      </c>
      <c r="B60" s="141"/>
      <c r="C60" s="142"/>
    </row>
    <row r="61" spans="1:5" x14ac:dyDescent="0.2">
      <c r="A61" s="59"/>
      <c r="B61" s="11"/>
      <c r="C61" s="60"/>
    </row>
    <row r="62" spans="1:5" x14ac:dyDescent="0.2">
      <c r="A62" s="131" t="s">
        <v>124</v>
      </c>
      <c r="B62" s="132"/>
      <c r="C62" s="133"/>
    </row>
    <row r="63" spans="1:5" x14ac:dyDescent="0.2">
      <c r="A63" s="140" t="s">
        <v>131</v>
      </c>
      <c r="B63" s="141"/>
      <c r="C63" s="142"/>
    </row>
    <row r="64" spans="1:5" x14ac:dyDescent="0.2">
      <c r="A64" s="59"/>
      <c r="B64" s="11"/>
      <c r="C64" s="60"/>
    </row>
    <row r="65" spans="1:3" x14ac:dyDescent="0.2">
      <c r="A65" s="59" t="s">
        <v>166</v>
      </c>
      <c r="B65" s="11"/>
      <c r="C65" s="60"/>
    </row>
    <row r="66" spans="1:3" x14ac:dyDescent="0.2">
      <c r="A66" s="64" t="s">
        <v>132</v>
      </c>
      <c r="B66" s="11"/>
      <c r="C66" s="60"/>
    </row>
    <row r="67" spans="1:3" x14ac:dyDescent="0.2">
      <c r="A67" s="59"/>
      <c r="B67" s="11"/>
      <c r="C67" s="60"/>
    </row>
    <row r="68" spans="1:3" ht="15" x14ac:dyDescent="0.25">
      <c r="A68" s="65" t="s">
        <v>169</v>
      </c>
      <c r="B68" s="11"/>
      <c r="C68" s="60"/>
    </row>
    <row r="69" spans="1:3" ht="15" x14ac:dyDescent="0.25">
      <c r="A69" s="61" t="s">
        <v>171</v>
      </c>
      <c r="B69" s="11"/>
      <c r="C69" s="60"/>
    </row>
    <row r="70" spans="1:3" ht="15" x14ac:dyDescent="0.25">
      <c r="A70" s="62" t="s">
        <v>172</v>
      </c>
      <c r="B70" s="11"/>
      <c r="C70" s="60"/>
    </row>
    <row r="71" spans="1:3" x14ac:dyDescent="0.2">
      <c r="A71" s="59"/>
      <c r="B71" s="11"/>
      <c r="C71" s="60"/>
    </row>
    <row r="72" spans="1:3" x14ac:dyDescent="0.2">
      <c r="A72" s="59" t="s">
        <v>167</v>
      </c>
      <c r="B72" s="11"/>
      <c r="C72" s="60"/>
    </row>
    <row r="73" spans="1:3" x14ac:dyDescent="0.2">
      <c r="A73" s="63" t="s">
        <v>168</v>
      </c>
      <c r="B73" s="11"/>
      <c r="C73" s="60"/>
    </row>
    <row r="74" spans="1:3" ht="15" thickBot="1" x14ac:dyDescent="0.25">
      <c r="A74" s="68"/>
      <c r="B74" s="66"/>
      <c r="C74" s="67"/>
    </row>
  </sheetData>
  <sheetProtection sheet="1" objects="1" scenarios="1"/>
  <mergeCells count="11">
    <mergeCell ref="A63:C63"/>
    <mergeCell ref="A54:C54"/>
    <mergeCell ref="A56:C56"/>
    <mergeCell ref="A57:C57"/>
    <mergeCell ref="A59:C59"/>
    <mergeCell ref="A60:C60"/>
    <mergeCell ref="A53:C53"/>
    <mergeCell ref="A41:C41"/>
    <mergeCell ref="A40:C40"/>
    <mergeCell ref="A43:C43"/>
    <mergeCell ref="A62:C62"/>
  </mergeCells>
  <hyperlinks>
    <hyperlink ref="A45" r:id="rId1" display="https://www.energiforetagen.se/statistik/fjarrvarmestatistik/miljovardering-av-fjarrvarme/" xr:uid="{BCB3544F-0161-4FE0-A5C4-BBA8E99D935D}"/>
    <hyperlink ref="A48" r:id="rId2" display="https://www.environdec.com/library/epd88" xr:uid="{DB113830-C9E7-4CE3-BB8F-5BDC7D1E30BA}"/>
    <hyperlink ref="A51" r:id="rId3" display="https://www.environdec.com/library/epd1435" xr:uid="{AC24FC27-3838-4E0F-9B9E-A6AE3DB9561D}"/>
    <hyperlink ref="A60" r:id="rId4" display="https://www.naturvardsverket.se/contentassets/9db319015c994a9d88f64fffae725765/vagledning-berakna-utslappsminskning-2022-05-06.pdf" xr:uid="{C7CF4DD3-E219-4FD5-BCC3-2A652E34BC0C}"/>
    <hyperlink ref="A63" r:id="rId5" xr:uid="{7B92E682-3162-4606-9BCA-682FE5900569}"/>
    <hyperlink ref="A66" r:id="rId6" display="https://bransch.trafikverket.se/contentassets/3c85ef29f30b4f58aa895dc52efbb14a/handbok-for-vagtrafikens-luftfororeningar/kapitel-6-bilagor-emissionsfaktorer-2017-2020-2030.pdf" xr:uid="{C2B22A06-A2FF-423D-BCD8-E772F63849A7}"/>
    <hyperlink ref="A73" r:id="rId7" display="https://bransch.trafikverket.se/contentassets/d4c1beff0a9a4e91b0246ef155188c3d/emissionsfaktorer-vagtrafik-2020-2030-och-2040.xlsx" xr:uid="{2E079F4A-1F91-4063-9C95-2CF6CF9B4BD0}"/>
    <hyperlink ref="A70" r:id="rId8" display="https://www.energimyndigheten.se/48e101/globalassets/statistik/puffblock/ems-varmevarden-2021.xlsx" xr:uid="{2CCE7671-FB78-45A2-A2D6-D91154B1EE3E}"/>
  </hyperlinks>
  <pageMargins left="0.7" right="0.7" top="0.75" bottom="0.75" header="0.3" footer="0.3"/>
  <pageSetup paperSize="9" orientation="portrait" horizontalDpi="300" verticalDpi="0" r:id="rId9"/>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09AA2C2F69E1447916F775312A328CA" ma:contentTypeVersion="12" ma:contentTypeDescription="Skapa ett nytt dokument." ma:contentTypeScope="" ma:versionID="50880f7bd8388ee1656610ec7269397e">
  <xsd:schema xmlns:xsd="http://www.w3.org/2001/XMLSchema" xmlns:xs="http://www.w3.org/2001/XMLSchema" xmlns:p="http://schemas.microsoft.com/office/2006/metadata/properties" xmlns:ns2="4e330eca-367e-4a55-b719-c7c6e3da3d3c" xmlns:ns3="05970619-ce03-4a06-ab59-5617deb22bf6" targetNamespace="http://schemas.microsoft.com/office/2006/metadata/properties" ma:root="true" ma:fieldsID="bcf0fc7b7d7530704a0c67e8bc1162cd" ns2:_="" ns3:_="">
    <xsd:import namespace="4e330eca-367e-4a55-b719-c7c6e3da3d3c"/>
    <xsd:import namespace="05970619-ce03-4a06-ab59-5617deb22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30eca-367e-4a55-b719-c7c6e3da3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970619-ce03-4a06-ab59-5617deb22bf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9a82b270-735e-4f77-8e02-1291725b1e0a}" ma:internalName="TaxCatchAll" ma:showField="CatchAllData" ma:web="05970619-ce03-4a06-ab59-5617deb22b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5970619-ce03-4a06-ab59-5617deb22bf6" xsi:nil="true"/>
    <lcf76f155ced4ddcb4097134ff3c332f xmlns="4e330eca-367e-4a55-b719-c7c6e3da3d3c">
      <Terms xmlns="http://schemas.microsoft.com/office/infopath/2007/PartnerControls"/>
    </lcf76f155ced4ddcb4097134ff3c332f>
    <SharedWithUsers xmlns="05970619-ce03-4a06-ab59-5617deb22bf6">
      <UserInfo>
        <DisplayName>Helena Köpsén</DisplayName>
        <AccountId>12</AccountId>
        <AccountType/>
      </UserInfo>
      <UserInfo>
        <DisplayName>Johanna Zola</DisplayName>
        <AccountId>15</AccountId>
        <AccountType/>
      </UserInfo>
    </SharedWithUsers>
  </documentManagement>
</p:properties>
</file>

<file path=customXml/itemProps1.xml><?xml version="1.0" encoding="utf-8"?>
<ds:datastoreItem xmlns:ds="http://schemas.openxmlformats.org/officeDocument/2006/customXml" ds:itemID="{90989057-ED54-4210-A913-4E2F92A80EA2}">
  <ds:schemaRefs>
    <ds:schemaRef ds:uri="http://schemas.microsoft.com/sharepoint/v3/contenttype/forms"/>
  </ds:schemaRefs>
</ds:datastoreItem>
</file>

<file path=customXml/itemProps2.xml><?xml version="1.0" encoding="utf-8"?>
<ds:datastoreItem xmlns:ds="http://schemas.openxmlformats.org/officeDocument/2006/customXml" ds:itemID="{6684D468-AF93-4FF0-8469-C4DA74832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30eca-367e-4a55-b719-c7c6e3da3d3c"/>
    <ds:schemaRef ds:uri="05970619-ce03-4a06-ab59-5617deb22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8E3F49-D0FB-4BD6-A1DB-25F7C04E6654}">
  <ds:schemaRefs>
    <ds:schemaRef ds:uri="http://schemas.microsoft.com/office/2006/metadata/properties"/>
    <ds:schemaRef ds:uri="http://schemas.microsoft.com/office/infopath/2007/PartnerControls"/>
    <ds:schemaRef ds:uri="http://schemas.microsoft.com/sharepoint/v3"/>
    <ds:schemaRef ds:uri="7c4da9c8-694d-4ee0-aca6-82ab5b85be04"/>
    <ds:schemaRef ds:uri="17c6f7ac-0690-44eb-b0b7-6a0a1ed295d9"/>
    <ds:schemaRef ds:uri="be52c2ec-ecf2-47ff-b50d-3b2abdc5df4a"/>
    <ds:schemaRef ds:uri="cf652674-09fe-4f8f-8bdc-c669395b1c38"/>
    <ds:schemaRef ds:uri="05970619-ce03-4a06-ab59-5617deb22bf6"/>
    <ds:schemaRef ds:uri="4e330eca-367e-4a55-b719-c7c6e3da3d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Instruktioner - Läs detta först</vt:lpstr>
      <vt:lpstr>Producerad energi</vt:lpstr>
      <vt:lpstr>Rapporteras </vt:lpstr>
      <vt:lpstr>Omvandling</vt:lpstr>
      <vt:lpstr>Tillgänglighet</vt:lpstr>
      <vt:lpstr>Referenser och källor</vt:lpstr>
      <vt:lpstr>smed_emissionsfaktorer_för_nordisk_elmix</vt:lpstr>
      <vt:lpstr>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Lidén, Linnea</dc:creator>
  <cp:lastModifiedBy>Matilda Kullebjörk</cp:lastModifiedBy>
  <dcterms:created xsi:type="dcterms:W3CDTF">2022-10-12T07:29:47Z</dcterms:created>
  <dcterms:modified xsi:type="dcterms:W3CDTF">2023-10-11T13:17:45Z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0x01010099B1D8EC54FC5C45B3573EB6DECC84FC</vt:lpwstr>
  </property>
  <property fmtid="{D5CDD505-2E9C-101B-9397-08002B2CF9AE}" pid="3" name="MediaServiceImageTags">
    <vt:lpwstr/>
  </property>
</Properties>
</file>