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lvaxten.sharepoint.com/sites/TeamStdmedelsprocesser/Delade dokument/1.2 🗺 Programperiod 2021-2027/2. Mallar/Beslutsunderlag/"/>
    </mc:Choice>
  </mc:AlternateContent>
  <xr:revisionPtr revIDLastSave="276" documentId="8_{2F909A3C-A50B-43AF-9EEF-7A9BACAC7B49}" xr6:coauthVersionLast="47" xr6:coauthVersionMax="47" xr10:uidLastSave="{C6F0BD7F-28E9-4257-9AC3-A1A8FBD33D59}"/>
  <bookViews>
    <workbookView xWindow="-120" yWindow="-120" windowWidth="38640" windowHeight="21120" tabRatio="965" xr2:uid="{BFCD7A5F-030E-4C75-9319-90DF846EB71D}"/>
  </bookViews>
  <sheets>
    <sheet name="Instruktioner - Läs detta först" sheetId="37" r:id="rId1"/>
    <sheet name="Uppgifter för bostäder" sheetId="3" r:id="rId2"/>
    <sheet name="Uppgifter för off. byggnader" sheetId="32" r:id="rId3"/>
    <sheet name="Uppgifter för företag" sheetId="33" r:id="rId4"/>
    <sheet name="Uppgifter för övriga" sheetId="34" r:id="rId5"/>
    <sheet name="Baseline_uppnått värde bostäder" sheetId="8" state="hidden" r:id="rId6"/>
    <sheet name="Baseline_uppnått värde off.bygg" sheetId="15" state="hidden" r:id="rId7"/>
    <sheet name="Baseline_uppnått värde företag" sheetId="14" state="hidden" r:id="rId8"/>
    <sheet name="Baseline_uppnått värde övrigt" sheetId="16" state="hidden" r:id="rId9"/>
    <sheet name="Rapporteras" sheetId="13" r:id="rId10"/>
    <sheet name="Omvandling" sheetId="35" r:id="rId11"/>
    <sheet name="Tillgänglighet" sheetId="36" r:id="rId12"/>
    <sheet name="Referenser och källor" sheetId="5" state="hidden" r:id="rId13"/>
  </sheets>
  <externalReferences>
    <externalReference r:id="rId14"/>
    <externalReference r:id="rId15"/>
  </externalReferences>
  <definedNames>
    <definedName name="smed_emissionsfaktorer_för_nordisk_elmix">'Referenser och källor'!$E$51</definedName>
    <definedName name="Standarder" localSheetId="0">[1]Tillgänglighet!$A$12</definedName>
    <definedName name="Standarder">[2]Tillgänglighet!$A$12</definedName>
    <definedName name="test">'Referenser och källor'!$E$51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  <c r="C6" i="13"/>
  <c r="C22" i="35" l="1"/>
  <c r="C19" i="35"/>
  <c r="C15" i="35"/>
  <c r="C12" i="35"/>
  <c r="C9" i="35"/>
  <c r="D9" i="35" s="1"/>
  <c r="C48" i="32"/>
  <c r="B5" i="8" l="1"/>
  <c r="D12" i="35" l="1"/>
  <c r="C48" i="3"/>
  <c r="B48" i="3"/>
  <c r="K8" i="14"/>
  <c r="B6" i="8"/>
  <c r="B23" i="8"/>
  <c r="B29" i="8"/>
  <c r="B18" i="8"/>
  <c r="B17" i="8"/>
  <c r="B16" i="8"/>
  <c r="B15" i="8"/>
  <c r="B14" i="8"/>
  <c r="B13" i="8"/>
  <c r="B12" i="8"/>
  <c r="D12" i="8" s="1"/>
  <c r="B11" i="8"/>
  <c r="B10" i="8"/>
  <c r="B9" i="8"/>
  <c r="B8" i="8"/>
  <c r="B7" i="8"/>
  <c r="C13" i="15"/>
  <c r="C12" i="8"/>
  <c r="C15" i="8"/>
  <c r="C14" i="8"/>
  <c r="C5" i="8"/>
  <c r="J38" i="16"/>
  <c r="E32" i="15"/>
  <c r="C28" i="15"/>
  <c r="B31" i="15"/>
  <c r="D31" i="15" s="1"/>
  <c r="B14" i="15"/>
  <c r="C45" i="15"/>
  <c r="F12" i="8" l="1"/>
  <c r="D22" i="35" l="1"/>
  <c r="D19" i="35"/>
  <c r="D15" i="35"/>
  <c r="B5" i="35"/>
  <c r="J29" i="16"/>
  <c r="J30" i="16"/>
  <c r="J31" i="16"/>
  <c r="J32" i="16"/>
  <c r="J33" i="16"/>
  <c r="J34" i="16"/>
  <c r="J35" i="16"/>
  <c r="J36" i="16"/>
  <c r="J37" i="16"/>
  <c r="J39" i="16"/>
  <c r="J28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5" i="16"/>
  <c r="B5" i="16"/>
  <c r="B29" i="16"/>
  <c r="B30" i="16"/>
  <c r="B31" i="16"/>
  <c r="B32" i="16"/>
  <c r="B33" i="16"/>
  <c r="B34" i="16"/>
  <c r="B35" i="16"/>
  <c r="B36" i="16"/>
  <c r="B37" i="16"/>
  <c r="B38" i="16"/>
  <c r="B39" i="16"/>
  <c r="B28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J29" i="14"/>
  <c r="J30" i="14"/>
  <c r="J31" i="14"/>
  <c r="J32" i="14"/>
  <c r="J33" i="14"/>
  <c r="J34" i="14"/>
  <c r="J35" i="14"/>
  <c r="J36" i="14"/>
  <c r="J37" i="14"/>
  <c r="J38" i="14"/>
  <c r="J39" i="14"/>
  <c r="J28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5" i="14"/>
  <c r="B5" i="14"/>
  <c r="B29" i="14"/>
  <c r="B30" i="14"/>
  <c r="B31" i="14"/>
  <c r="B32" i="14"/>
  <c r="B33" i="14"/>
  <c r="B34" i="14"/>
  <c r="B35" i="14"/>
  <c r="B36" i="14"/>
  <c r="B37" i="14"/>
  <c r="B38" i="14"/>
  <c r="B39" i="14"/>
  <c r="B28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J29" i="15"/>
  <c r="J30" i="15"/>
  <c r="J31" i="15"/>
  <c r="J32" i="15"/>
  <c r="J33" i="15"/>
  <c r="J34" i="15"/>
  <c r="J35" i="15"/>
  <c r="J36" i="15"/>
  <c r="J37" i="15"/>
  <c r="J38" i="15"/>
  <c r="J39" i="15"/>
  <c r="J28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5" i="15"/>
  <c r="B5" i="15"/>
  <c r="B29" i="15"/>
  <c r="B30" i="15"/>
  <c r="B32" i="15"/>
  <c r="B33" i="15"/>
  <c r="B34" i="15"/>
  <c r="B35" i="15"/>
  <c r="B36" i="15"/>
  <c r="B37" i="15"/>
  <c r="B38" i="15"/>
  <c r="B39" i="15"/>
  <c r="B28" i="15"/>
  <c r="B6" i="15"/>
  <c r="B7" i="15"/>
  <c r="B8" i="15"/>
  <c r="B9" i="15"/>
  <c r="B10" i="15"/>
  <c r="B11" i="15"/>
  <c r="B12" i="15"/>
  <c r="B13" i="15"/>
  <c r="B15" i="15"/>
  <c r="B16" i="15"/>
  <c r="B17" i="15"/>
  <c r="B18" i="15"/>
  <c r="B19" i="15"/>
  <c r="B20" i="15"/>
  <c r="B21" i="15"/>
  <c r="B22" i="15"/>
  <c r="B23" i="15"/>
  <c r="B24" i="15"/>
  <c r="B25" i="15"/>
  <c r="J29" i="8"/>
  <c r="J30" i="8"/>
  <c r="J31" i="8"/>
  <c r="J32" i="8"/>
  <c r="J33" i="8"/>
  <c r="J34" i="8"/>
  <c r="J35" i="8"/>
  <c r="J36" i="8"/>
  <c r="J37" i="8"/>
  <c r="J38" i="8"/>
  <c r="J39" i="8"/>
  <c r="J28" i="8"/>
  <c r="J6" i="8"/>
  <c r="J7" i="8"/>
  <c r="N7" i="8" s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5" i="8"/>
  <c r="D5" i="8"/>
  <c r="B30" i="8"/>
  <c r="B31" i="8"/>
  <c r="B32" i="8"/>
  <c r="B33" i="8"/>
  <c r="B34" i="8"/>
  <c r="B35" i="8"/>
  <c r="B36" i="8"/>
  <c r="B37" i="8"/>
  <c r="B38" i="8"/>
  <c r="B39" i="8"/>
  <c r="B28" i="8"/>
  <c r="B19" i="8"/>
  <c r="B20" i="8"/>
  <c r="B21" i="8"/>
  <c r="B22" i="8"/>
  <c r="B24" i="8"/>
  <c r="B25" i="8"/>
  <c r="B26" i="8" l="1"/>
  <c r="J40" i="8"/>
  <c r="J26" i="8"/>
  <c r="E6" i="8"/>
  <c r="N45" i="8" l="1"/>
  <c r="C48" i="34"/>
  <c r="B48" i="34"/>
  <c r="B49" i="34"/>
  <c r="C49" i="34"/>
  <c r="C49" i="33"/>
  <c r="B49" i="33"/>
  <c r="C48" i="33"/>
  <c r="B48" i="33"/>
  <c r="C49" i="3"/>
  <c r="B49" i="3"/>
  <c r="C49" i="32"/>
  <c r="B49" i="32"/>
  <c r="B48" i="32"/>
  <c r="C7" i="16"/>
  <c r="C7" i="8"/>
  <c r="B15" i="5"/>
  <c r="B14" i="5"/>
  <c r="E32" i="16" l="1"/>
  <c r="M39" i="16"/>
  <c r="K39" i="16"/>
  <c r="E39" i="16"/>
  <c r="C39" i="16"/>
  <c r="M38" i="16"/>
  <c r="K38" i="16"/>
  <c r="E38" i="16"/>
  <c r="C38" i="16"/>
  <c r="M37" i="16"/>
  <c r="K37" i="16"/>
  <c r="E37" i="16"/>
  <c r="C37" i="16"/>
  <c r="M36" i="16"/>
  <c r="E36" i="16"/>
  <c r="M35" i="16"/>
  <c r="K35" i="16"/>
  <c r="E35" i="16"/>
  <c r="C35" i="16"/>
  <c r="M34" i="16"/>
  <c r="K34" i="16"/>
  <c r="E34" i="16"/>
  <c r="C34" i="16"/>
  <c r="M33" i="16"/>
  <c r="K33" i="16"/>
  <c r="E33" i="16"/>
  <c r="C33" i="16"/>
  <c r="M32" i="16"/>
  <c r="K32" i="16"/>
  <c r="C32" i="16"/>
  <c r="M31" i="16"/>
  <c r="K31" i="16"/>
  <c r="E31" i="16"/>
  <c r="C31" i="16"/>
  <c r="M30" i="16"/>
  <c r="K30" i="16"/>
  <c r="E30" i="16"/>
  <c r="C30" i="16"/>
  <c r="M29" i="16"/>
  <c r="K29" i="16"/>
  <c r="E29" i="16"/>
  <c r="C29" i="16"/>
  <c r="M28" i="16"/>
  <c r="K28" i="16"/>
  <c r="E28" i="16"/>
  <c r="C28" i="16"/>
  <c r="M25" i="16"/>
  <c r="E25" i="16"/>
  <c r="M24" i="16"/>
  <c r="E24" i="16"/>
  <c r="M23" i="16"/>
  <c r="E23" i="16"/>
  <c r="M22" i="16"/>
  <c r="E22" i="16"/>
  <c r="M21" i="16"/>
  <c r="E21" i="16"/>
  <c r="M20" i="16"/>
  <c r="E20" i="16"/>
  <c r="M19" i="16"/>
  <c r="E19" i="16"/>
  <c r="M18" i="16"/>
  <c r="E18" i="16"/>
  <c r="M17" i="16"/>
  <c r="E17" i="16"/>
  <c r="M16" i="16"/>
  <c r="E16" i="16"/>
  <c r="M15" i="16"/>
  <c r="E15" i="16"/>
  <c r="M14" i="16"/>
  <c r="E14" i="16"/>
  <c r="M13" i="16"/>
  <c r="E13" i="16"/>
  <c r="M12" i="16"/>
  <c r="E12" i="16"/>
  <c r="M11" i="16"/>
  <c r="E11" i="16"/>
  <c r="M10" i="16"/>
  <c r="E10" i="16"/>
  <c r="M9" i="16"/>
  <c r="N9" i="16" s="1"/>
  <c r="K9" i="16"/>
  <c r="E9" i="16"/>
  <c r="C9" i="16"/>
  <c r="M8" i="16"/>
  <c r="K8" i="16"/>
  <c r="E8" i="16"/>
  <c r="C8" i="16"/>
  <c r="M7" i="16"/>
  <c r="E7" i="16"/>
  <c r="M6" i="16"/>
  <c r="E6" i="16"/>
  <c r="M5" i="16"/>
  <c r="E5" i="16"/>
  <c r="M39" i="14"/>
  <c r="K39" i="14"/>
  <c r="E39" i="14"/>
  <c r="C39" i="14"/>
  <c r="M38" i="14"/>
  <c r="K38" i="14"/>
  <c r="E38" i="14"/>
  <c r="C38" i="14"/>
  <c r="M37" i="14"/>
  <c r="K37" i="14"/>
  <c r="E37" i="14"/>
  <c r="C37" i="14"/>
  <c r="M36" i="14"/>
  <c r="E36" i="14"/>
  <c r="M35" i="14"/>
  <c r="K35" i="14"/>
  <c r="E35" i="14"/>
  <c r="C35" i="14"/>
  <c r="M34" i="14"/>
  <c r="K34" i="14"/>
  <c r="E34" i="14"/>
  <c r="C34" i="14"/>
  <c r="M33" i="14"/>
  <c r="N33" i="14" s="1"/>
  <c r="K33" i="14"/>
  <c r="E33" i="14"/>
  <c r="C33" i="14"/>
  <c r="M32" i="14"/>
  <c r="K32" i="14"/>
  <c r="E32" i="14"/>
  <c r="C32" i="14"/>
  <c r="M31" i="14"/>
  <c r="K31" i="14"/>
  <c r="E31" i="14"/>
  <c r="C31" i="14"/>
  <c r="M30" i="14"/>
  <c r="K30" i="14"/>
  <c r="E30" i="14"/>
  <c r="C30" i="14"/>
  <c r="M29" i="14"/>
  <c r="K29" i="14"/>
  <c r="E29" i="14"/>
  <c r="C29" i="14"/>
  <c r="M28" i="14"/>
  <c r="K28" i="14"/>
  <c r="E28" i="14"/>
  <c r="C28" i="14"/>
  <c r="M25" i="14"/>
  <c r="E25" i="14"/>
  <c r="M24" i="14"/>
  <c r="E24" i="14"/>
  <c r="M23" i="14"/>
  <c r="E23" i="14"/>
  <c r="M22" i="14"/>
  <c r="E22" i="14"/>
  <c r="M21" i="14"/>
  <c r="E21" i="14"/>
  <c r="M20" i="14"/>
  <c r="E20" i="14"/>
  <c r="M19" i="14"/>
  <c r="E19" i="14"/>
  <c r="M18" i="14"/>
  <c r="E18" i="14"/>
  <c r="M17" i="14"/>
  <c r="E17" i="14"/>
  <c r="M16" i="14"/>
  <c r="E16" i="14"/>
  <c r="M15" i="14"/>
  <c r="E15" i="14"/>
  <c r="M14" i="14"/>
  <c r="E14" i="14"/>
  <c r="M13" i="14"/>
  <c r="E13" i="14"/>
  <c r="M12" i="14"/>
  <c r="E12" i="14"/>
  <c r="M11" i="14"/>
  <c r="E11" i="14"/>
  <c r="M10" i="14"/>
  <c r="E10" i="14"/>
  <c r="M9" i="14"/>
  <c r="K9" i="14"/>
  <c r="E9" i="14"/>
  <c r="C9" i="14"/>
  <c r="M8" i="14"/>
  <c r="E8" i="14"/>
  <c r="C8" i="14"/>
  <c r="M7" i="14"/>
  <c r="E7" i="14"/>
  <c r="M6" i="14"/>
  <c r="E6" i="14"/>
  <c r="M5" i="14"/>
  <c r="E5" i="14"/>
  <c r="M28" i="15"/>
  <c r="M39" i="15"/>
  <c r="K39" i="15"/>
  <c r="E39" i="15"/>
  <c r="C39" i="15"/>
  <c r="M38" i="15"/>
  <c r="K38" i="15"/>
  <c r="E38" i="15"/>
  <c r="C38" i="15"/>
  <c r="M37" i="15"/>
  <c r="K37" i="15"/>
  <c r="E37" i="15"/>
  <c r="C37" i="15"/>
  <c r="M36" i="15"/>
  <c r="E36" i="15"/>
  <c r="M35" i="15"/>
  <c r="K35" i="15"/>
  <c r="E35" i="15"/>
  <c r="C35" i="15"/>
  <c r="M34" i="15"/>
  <c r="K34" i="15"/>
  <c r="E34" i="15"/>
  <c r="C34" i="15"/>
  <c r="M33" i="15"/>
  <c r="K33" i="15"/>
  <c r="E33" i="15"/>
  <c r="C33" i="15"/>
  <c r="M32" i="15"/>
  <c r="K32" i="15"/>
  <c r="C32" i="15"/>
  <c r="M31" i="15"/>
  <c r="K31" i="15"/>
  <c r="E31" i="15"/>
  <c r="C31" i="15"/>
  <c r="M30" i="15"/>
  <c r="K30" i="15"/>
  <c r="E30" i="15"/>
  <c r="C30" i="15"/>
  <c r="M29" i="15"/>
  <c r="K29" i="15"/>
  <c r="E29" i="15"/>
  <c r="C29" i="15"/>
  <c r="K28" i="15"/>
  <c r="E28" i="15"/>
  <c r="M25" i="15"/>
  <c r="E25" i="15"/>
  <c r="M24" i="15"/>
  <c r="E24" i="15"/>
  <c r="M23" i="15"/>
  <c r="E23" i="15"/>
  <c r="M22" i="15"/>
  <c r="M21" i="15"/>
  <c r="E21" i="15"/>
  <c r="M20" i="15"/>
  <c r="E20" i="15"/>
  <c r="M19" i="15"/>
  <c r="E19" i="15"/>
  <c r="M18" i="15"/>
  <c r="E18" i="15"/>
  <c r="M17" i="15"/>
  <c r="E17" i="15"/>
  <c r="M16" i="15"/>
  <c r="E16" i="15"/>
  <c r="M15" i="15"/>
  <c r="E15" i="15"/>
  <c r="M14" i="15"/>
  <c r="E14" i="15"/>
  <c r="M13" i="15"/>
  <c r="E13" i="15"/>
  <c r="M12" i="15"/>
  <c r="E12" i="15"/>
  <c r="M11" i="15"/>
  <c r="E11" i="15"/>
  <c r="M10" i="15"/>
  <c r="E10" i="15"/>
  <c r="M9" i="15"/>
  <c r="K9" i="15"/>
  <c r="E9" i="15"/>
  <c r="C9" i="15"/>
  <c r="M8" i="15"/>
  <c r="K8" i="15"/>
  <c r="E8" i="15"/>
  <c r="C8" i="15"/>
  <c r="M7" i="15"/>
  <c r="E7" i="15"/>
  <c r="M6" i="15"/>
  <c r="E6" i="15"/>
  <c r="M5" i="15"/>
  <c r="E5" i="15"/>
  <c r="M39" i="8"/>
  <c r="M38" i="8"/>
  <c r="M37" i="8"/>
  <c r="M36" i="8"/>
  <c r="M35" i="8"/>
  <c r="M34" i="8"/>
  <c r="M33" i="8"/>
  <c r="M32" i="8"/>
  <c r="M31" i="8"/>
  <c r="M30" i="8"/>
  <c r="M29" i="8"/>
  <c r="M28" i="8"/>
  <c r="K39" i="8"/>
  <c r="K38" i="8"/>
  <c r="K37" i="8"/>
  <c r="K35" i="8"/>
  <c r="K34" i="8"/>
  <c r="K33" i="8"/>
  <c r="K32" i="8"/>
  <c r="K31" i="8"/>
  <c r="K30" i="8"/>
  <c r="K29" i="8"/>
  <c r="K28" i="8"/>
  <c r="E39" i="8"/>
  <c r="E38" i="8"/>
  <c r="E37" i="8"/>
  <c r="E36" i="8"/>
  <c r="E35" i="8"/>
  <c r="E34" i="8"/>
  <c r="E33" i="8"/>
  <c r="E32" i="8"/>
  <c r="E31" i="8"/>
  <c r="E30" i="8"/>
  <c r="E29" i="8"/>
  <c r="E28" i="8"/>
  <c r="C39" i="8"/>
  <c r="C38" i="8"/>
  <c r="C37" i="8"/>
  <c r="C35" i="8"/>
  <c r="C34" i="8"/>
  <c r="C33" i="8"/>
  <c r="C32" i="8"/>
  <c r="C31" i="8"/>
  <c r="C30" i="8"/>
  <c r="C29" i="8"/>
  <c r="C28" i="8"/>
  <c r="M5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K9" i="8"/>
  <c r="K8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5" i="8"/>
  <c r="C9" i="8"/>
  <c r="C8" i="8"/>
  <c r="B37" i="5"/>
  <c r="C25" i="15" s="1"/>
  <c r="D32" i="14" l="1"/>
  <c r="N36" i="14"/>
  <c r="D33" i="16"/>
  <c r="F33" i="16"/>
  <c r="D37" i="16"/>
  <c r="F29" i="16"/>
  <c r="F39" i="16"/>
  <c r="F30" i="16"/>
  <c r="L34" i="16"/>
  <c r="N9" i="15"/>
  <c r="N35" i="14"/>
  <c r="D28" i="8"/>
  <c r="K25" i="8"/>
  <c r="L25" i="8" s="1"/>
  <c r="F15" i="14"/>
  <c r="F35" i="14"/>
  <c r="F36" i="16"/>
  <c r="N32" i="16"/>
  <c r="K25" i="15"/>
  <c r="L25" i="15" s="1"/>
  <c r="C25" i="14"/>
  <c r="D25" i="14" s="1"/>
  <c r="K25" i="14"/>
  <c r="L25" i="14" s="1"/>
  <c r="C25" i="16"/>
  <c r="D25" i="16" s="1"/>
  <c r="K25" i="16"/>
  <c r="L25" i="16" s="1"/>
  <c r="C25" i="8"/>
  <c r="D25" i="8" s="1"/>
  <c r="F20" i="16"/>
  <c r="F12" i="16"/>
  <c r="F23" i="16"/>
  <c r="F35" i="16"/>
  <c r="N39" i="16"/>
  <c r="N21" i="16"/>
  <c r="N13" i="16"/>
  <c r="N7" i="16"/>
  <c r="D34" i="16"/>
  <c r="L30" i="16"/>
  <c r="N20" i="16"/>
  <c r="N29" i="16"/>
  <c r="F6" i="16"/>
  <c r="F28" i="16"/>
  <c r="N36" i="16"/>
  <c r="N10" i="16"/>
  <c r="D38" i="16"/>
  <c r="N34" i="16"/>
  <c r="F25" i="16"/>
  <c r="N13" i="14"/>
  <c r="N14" i="14"/>
  <c r="F22" i="14"/>
  <c r="D34" i="14"/>
  <c r="F7" i="14"/>
  <c r="N20" i="14"/>
  <c r="F33" i="14"/>
  <c r="N39" i="14"/>
  <c r="F20" i="14"/>
  <c r="F28" i="14"/>
  <c r="N18" i="14"/>
  <c r="F39" i="14"/>
  <c r="F31" i="14"/>
  <c r="N32" i="14"/>
  <c r="D30" i="14"/>
  <c r="N31" i="14"/>
  <c r="F17" i="14"/>
  <c r="N16" i="14"/>
  <c r="F29" i="14"/>
  <c r="F36" i="14"/>
  <c r="L29" i="14"/>
  <c r="D25" i="15"/>
  <c r="F23" i="15"/>
  <c r="L8" i="15"/>
  <c r="N28" i="15"/>
  <c r="F30" i="15"/>
  <c r="F16" i="15"/>
  <c r="F9" i="15"/>
  <c r="D37" i="15"/>
  <c r="F29" i="15"/>
  <c r="L38" i="15"/>
  <c r="F22" i="15"/>
  <c r="F14" i="15"/>
  <c r="F35" i="15"/>
  <c r="N30" i="15"/>
  <c r="F20" i="15"/>
  <c r="F12" i="15"/>
  <c r="F6" i="15"/>
  <c r="D33" i="15"/>
  <c r="N23" i="15"/>
  <c r="L34" i="15"/>
  <c r="D28" i="15"/>
  <c r="F32" i="15"/>
  <c r="F18" i="15"/>
  <c r="F39" i="15"/>
  <c r="F31" i="15"/>
  <c r="N32" i="15"/>
  <c r="N23" i="8"/>
  <c r="L35" i="8"/>
  <c r="N8" i="8"/>
  <c r="N13" i="8"/>
  <c r="N22" i="8"/>
  <c r="N12" i="8"/>
  <c r="L33" i="8"/>
  <c r="D8" i="15"/>
  <c r="L8" i="16"/>
  <c r="N35" i="8"/>
  <c r="N35" i="15"/>
  <c r="F7" i="15"/>
  <c r="D8" i="14"/>
  <c r="N29" i="14"/>
  <c r="N12" i="15"/>
  <c r="F10" i="15"/>
  <c r="N16" i="8"/>
  <c r="L32" i="8"/>
  <c r="F13" i="16"/>
  <c r="F13" i="15"/>
  <c r="N16" i="15"/>
  <c r="F17" i="16"/>
  <c r="L9" i="15"/>
  <c r="F21" i="15"/>
  <c r="F24" i="15"/>
  <c r="N10" i="8"/>
  <c r="F30" i="8"/>
  <c r="F17" i="15"/>
  <c r="F36" i="15"/>
  <c r="B26" i="15"/>
  <c r="F14" i="16"/>
  <c r="N32" i="8"/>
  <c r="F25" i="15"/>
  <c r="F18" i="14"/>
  <c r="F22" i="16"/>
  <c r="F18" i="16"/>
  <c r="J40" i="15"/>
  <c r="F24" i="14"/>
  <c r="F32" i="16"/>
  <c r="N9" i="8"/>
  <c r="N14" i="8"/>
  <c r="N21" i="8"/>
  <c r="N25" i="14"/>
  <c r="F25" i="14"/>
  <c r="N38" i="16"/>
  <c r="N17" i="14"/>
  <c r="N37" i="14"/>
  <c r="F37" i="16"/>
  <c r="F37" i="14"/>
  <c r="F11" i="14"/>
  <c r="N10" i="14"/>
  <c r="L31" i="16"/>
  <c r="N11" i="16"/>
  <c r="F21" i="16"/>
  <c r="N6" i="16"/>
  <c r="F9" i="16"/>
  <c r="N17" i="16"/>
  <c r="N18" i="16"/>
  <c r="N25" i="16"/>
  <c r="N30" i="16"/>
  <c r="N35" i="16"/>
  <c r="N37" i="16"/>
  <c r="L38" i="16"/>
  <c r="J26" i="16"/>
  <c r="D8" i="16"/>
  <c r="F10" i="16"/>
  <c r="N16" i="16"/>
  <c r="N19" i="16"/>
  <c r="N24" i="16"/>
  <c r="F31" i="16"/>
  <c r="N33" i="16"/>
  <c r="N5" i="16"/>
  <c r="L9" i="16"/>
  <c r="N14" i="16"/>
  <c r="N22" i="16"/>
  <c r="D28" i="16"/>
  <c r="D29" i="16"/>
  <c r="N31" i="16"/>
  <c r="N15" i="16"/>
  <c r="N23" i="16"/>
  <c r="B26" i="16"/>
  <c r="F7" i="16"/>
  <c r="N12" i="16"/>
  <c r="F16" i="16"/>
  <c r="F24" i="16"/>
  <c r="B40" i="16"/>
  <c r="N8" i="16"/>
  <c r="J40" i="16"/>
  <c r="D32" i="16"/>
  <c r="L35" i="16"/>
  <c r="L39" i="16"/>
  <c r="L28" i="16"/>
  <c r="L32" i="16"/>
  <c r="D30" i="16"/>
  <c r="F5" i="16"/>
  <c r="F8" i="16"/>
  <c r="D9" i="16"/>
  <c r="F11" i="16"/>
  <c r="F15" i="16"/>
  <c r="F19" i="16"/>
  <c r="D31" i="16"/>
  <c r="F34" i="16"/>
  <c r="D35" i="16"/>
  <c r="F38" i="16"/>
  <c r="D39" i="16"/>
  <c r="N28" i="16"/>
  <c r="L29" i="16"/>
  <c r="L33" i="16"/>
  <c r="L37" i="16"/>
  <c r="J40" i="14"/>
  <c r="D29" i="14"/>
  <c r="D33" i="14"/>
  <c r="F10" i="14"/>
  <c r="N21" i="14"/>
  <c r="F6" i="14"/>
  <c r="F12" i="14"/>
  <c r="N22" i="14"/>
  <c r="L8" i="14"/>
  <c r="N9" i="14"/>
  <c r="F13" i="14"/>
  <c r="F14" i="14"/>
  <c r="L32" i="14"/>
  <c r="L34" i="14"/>
  <c r="L37" i="14"/>
  <c r="B26" i="14"/>
  <c r="N6" i="14"/>
  <c r="N7" i="14"/>
  <c r="N12" i="14"/>
  <c r="F16" i="14"/>
  <c r="L28" i="14"/>
  <c r="L30" i="14"/>
  <c r="L33" i="14"/>
  <c r="F9" i="14"/>
  <c r="N24" i="14"/>
  <c r="D37" i="14"/>
  <c r="D38" i="14"/>
  <c r="N28" i="14"/>
  <c r="B40" i="14"/>
  <c r="L9" i="14"/>
  <c r="F21" i="14"/>
  <c r="D28" i="14"/>
  <c r="F32" i="14"/>
  <c r="L38" i="14"/>
  <c r="N5" i="14"/>
  <c r="N8" i="14"/>
  <c r="N11" i="14"/>
  <c r="N15" i="14"/>
  <c r="N19" i="14"/>
  <c r="N23" i="14"/>
  <c r="J26" i="14"/>
  <c r="N30" i="14"/>
  <c r="L31" i="14"/>
  <c r="N34" i="14"/>
  <c r="L35" i="14"/>
  <c r="N38" i="14"/>
  <c r="L39" i="14"/>
  <c r="F5" i="14"/>
  <c r="F8" i="14"/>
  <c r="D9" i="14"/>
  <c r="F19" i="14"/>
  <c r="F23" i="14"/>
  <c r="F30" i="14"/>
  <c r="D31" i="14"/>
  <c r="F34" i="14"/>
  <c r="D35" i="14"/>
  <c r="F38" i="14"/>
  <c r="D39" i="14"/>
  <c r="L28" i="15"/>
  <c r="N39" i="15"/>
  <c r="N31" i="15"/>
  <c r="N36" i="15"/>
  <c r="N20" i="15"/>
  <c r="J26" i="15"/>
  <c r="N24" i="15"/>
  <c r="D32" i="15"/>
  <c r="F33" i="15"/>
  <c r="F37" i="15"/>
  <c r="N17" i="15"/>
  <c r="N18" i="15"/>
  <c r="N25" i="15"/>
  <c r="N29" i="15"/>
  <c r="L30" i="15"/>
  <c r="F34" i="15"/>
  <c r="N10" i="15"/>
  <c r="N5" i="15"/>
  <c r="N11" i="15"/>
  <c r="N19" i="15"/>
  <c r="L35" i="15"/>
  <c r="N37" i="15"/>
  <c r="N13" i="15"/>
  <c r="N14" i="15"/>
  <c r="N21" i="15"/>
  <c r="N22" i="15"/>
  <c r="F38" i="15"/>
  <c r="N7" i="15"/>
  <c r="N6" i="15"/>
  <c r="N8" i="15"/>
  <c r="N15" i="15"/>
  <c r="D29" i="15"/>
  <c r="L31" i="15"/>
  <c r="L32" i="15"/>
  <c r="N33" i="15"/>
  <c r="L39" i="15"/>
  <c r="F28" i="15"/>
  <c r="N34" i="15"/>
  <c r="N38" i="15"/>
  <c r="D30" i="15"/>
  <c r="D34" i="15"/>
  <c r="D38" i="15"/>
  <c r="F5" i="15"/>
  <c r="F8" i="15"/>
  <c r="D9" i="15"/>
  <c r="F11" i="15"/>
  <c r="F15" i="15"/>
  <c r="F19" i="15"/>
  <c r="D35" i="15"/>
  <c r="D39" i="15"/>
  <c r="B40" i="15"/>
  <c r="L29" i="15"/>
  <c r="L33" i="15"/>
  <c r="L37" i="15"/>
  <c r="N19" i="8"/>
  <c r="N11" i="8"/>
  <c r="L28" i="8"/>
  <c r="N18" i="8"/>
  <c r="N39" i="8"/>
  <c r="N31" i="8"/>
  <c r="L38" i="8"/>
  <c r="N30" i="8"/>
  <c r="N33" i="8"/>
  <c r="N37" i="8"/>
  <c r="N29" i="8"/>
  <c r="N24" i="8"/>
  <c r="N34" i="8"/>
  <c r="N38" i="8"/>
  <c r="L29" i="8"/>
  <c r="L37" i="8"/>
  <c r="L30" i="8"/>
  <c r="N5" i="8"/>
  <c r="L31" i="8"/>
  <c r="N17" i="8"/>
  <c r="N15" i="8"/>
  <c r="D8" i="8"/>
  <c r="L9" i="8"/>
  <c r="N20" i="8"/>
  <c r="N6" i="8"/>
  <c r="L39" i="8"/>
  <c r="L34" i="8"/>
  <c r="L8" i="8"/>
  <c r="N36" i="8"/>
  <c r="N28" i="8"/>
  <c r="N25" i="8"/>
  <c r="F20" i="8"/>
  <c r="F19" i="8"/>
  <c r="F18" i="8"/>
  <c r="F11" i="8"/>
  <c r="F9" i="8"/>
  <c r="F6" i="8"/>
  <c r="F7" i="8"/>
  <c r="F25" i="8"/>
  <c r="F21" i="8"/>
  <c r="F13" i="8"/>
  <c r="F5" i="8"/>
  <c r="F17" i="8"/>
  <c r="F10" i="8"/>
  <c r="F24" i="8"/>
  <c r="F15" i="8"/>
  <c r="F8" i="8"/>
  <c r="F16" i="8"/>
  <c r="F23" i="8"/>
  <c r="F14" i="8"/>
  <c r="F22" i="8"/>
  <c r="B6" i="5"/>
  <c r="F26" i="8" l="1"/>
  <c r="N40" i="8"/>
  <c r="N26" i="8"/>
  <c r="F45" i="15"/>
  <c r="C5" i="15"/>
  <c r="D5" i="15" s="1"/>
  <c r="K5" i="8"/>
  <c r="L5" i="8" s="1"/>
  <c r="K5" i="16"/>
  <c r="L5" i="16" s="1"/>
  <c r="C5" i="16"/>
  <c r="D5" i="16" s="1"/>
  <c r="K5" i="14"/>
  <c r="L5" i="14" s="1"/>
  <c r="C5" i="14"/>
  <c r="D5" i="14" s="1"/>
  <c r="K5" i="15"/>
  <c r="L5" i="15" s="1"/>
  <c r="F45" i="14"/>
  <c r="F26" i="16"/>
  <c r="F40" i="16"/>
  <c r="F45" i="16"/>
  <c r="N26" i="16"/>
  <c r="N40" i="16"/>
  <c r="N45" i="16"/>
  <c r="N45" i="14"/>
  <c r="F40" i="14"/>
  <c r="N40" i="14"/>
  <c r="N26" i="14"/>
  <c r="F26" i="14"/>
  <c r="N45" i="15"/>
  <c r="N26" i="15"/>
  <c r="N40" i="15"/>
  <c r="F40" i="15"/>
  <c r="F26" i="15"/>
  <c r="B36" i="5"/>
  <c r="B35" i="5"/>
  <c r="B34" i="5"/>
  <c r="B33" i="5"/>
  <c r="B30" i="5"/>
  <c r="B29" i="5"/>
  <c r="B28" i="5"/>
  <c r="B26" i="5"/>
  <c r="B25" i="5"/>
  <c r="B23" i="5"/>
  <c r="B22" i="5"/>
  <c r="B19" i="5"/>
  <c r="B18" i="5"/>
  <c r="B17" i="5"/>
  <c r="B16" i="5"/>
  <c r="D9" i="8"/>
  <c r="B13" i="5"/>
  <c r="B10" i="5"/>
  <c r="B7" i="5"/>
  <c r="F46" i="15" l="1"/>
  <c r="D5" i="13" s="1"/>
  <c r="N46" i="16"/>
  <c r="F6" i="13" s="1"/>
  <c r="N46" i="8"/>
  <c r="C12" i="16"/>
  <c r="D12" i="16" s="1"/>
  <c r="K12" i="14"/>
  <c r="L12" i="14" s="1"/>
  <c r="K12" i="8"/>
  <c r="L12" i="8" s="1"/>
  <c r="C12" i="14"/>
  <c r="D12" i="14" s="1"/>
  <c r="K12" i="15"/>
  <c r="L12" i="15" s="1"/>
  <c r="C12" i="15"/>
  <c r="D12" i="15" s="1"/>
  <c r="K12" i="16"/>
  <c r="L12" i="16" s="1"/>
  <c r="C19" i="15"/>
  <c r="D19" i="15" s="1"/>
  <c r="C19" i="8"/>
  <c r="D19" i="8" s="1"/>
  <c r="K19" i="8"/>
  <c r="L19" i="8" s="1"/>
  <c r="K19" i="16"/>
  <c r="L19" i="16" s="1"/>
  <c r="C19" i="16"/>
  <c r="D19" i="16" s="1"/>
  <c r="K19" i="14"/>
  <c r="L19" i="14" s="1"/>
  <c r="C19" i="14"/>
  <c r="D19" i="14" s="1"/>
  <c r="K19" i="15"/>
  <c r="L19" i="15" s="1"/>
  <c r="D13" i="15"/>
  <c r="K13" i="16"/>
  <c r="L13" i="16" s="1"/>
  <c r="K13" i="8"/>
  <c r="L13" i="8" s="1"/>
  <c r="C13" i="16"/>
  <c r="D13" i="16" s="1"/>
  <c r="K13" i="14"/>
  <c r="L13" i="14" s="1"/>
  <c r="C13" i="8"/>
  <c r="D13" i="8" s="1"/>
  <c r="C13" i="14"/>
  <c r="D13" i="14" s="1"/>
  <c r="K13" i="15"/>
  <c r="L13" i="15" s="1"/>
  <c r="C20" i="16"/>
  <c r="D20" i="16" s="1"/>
  <c r="K20" i="14"/>
  <c r="L20" i="14" s="1"/>
  <c r="K20" i="8"/>
  <c r="L20" i="8" s="1"/>
  <c r="C20" i="14"/>
  <c r="D20" i="14" s="1"/>
  <c r="K20" i="15"/>
  <c r="L20" i="15" s="1"/>
  <c r="C20" i="15"/>
  <c r="D20" i="15" s="1"/>
  <c r="C20" i="8"/>
  <c r="D20" i="8" s="1"/>
  <c r="K20" i="16"/>
  <c r="L20" i="16" s="1"/>
  <c r="C14" i="16"/>
  <c r="D14" i="16" s="1"/>
  <c r="K14" i="14"/>
  <c r="L14" i="14" s="1"/>
  <c r="C14" i="14"/>
  <c r="D14" i="14" s="1"/>
  <c r="K14" i="15"/>
  <c r="L14" i="15" s="1"/>
  <c r="C14" i="15"/>
  <c r="D14" i="15" s="1"/>
  <c r="D14" i="8"/>
  <c r="K14" i="16"/>
  <c r="L14" i="16" s="1"/>
  <c r="K14" i="8"/>
  <c r="L14" i="8" s="1"/>
  <c r="C22" i="16"/>
  <c r="D22" i="16" s="1"/>
  <c r="K22" i="14"/>
  <c r="L22" i="14" s="1"/>
  <c r="C22" i="14"/>
  <c r="D22" i="14" s="1"/>
  <c r="K22" i="15"/>
  <c r="L22" i="15" s="1"/>
  <c r="C22" i="15"/>
  <c r="D22" i="15" s="1"/>
  <c r="C22" i="8"/>
  <c r="D22" i="8" s="1"/>
  <c r="K22" i="8"/>
  <c r="L22" i="8" s="1"/>
  <c r="K22" i="16"/>
  <c r="L22" i="16" s="1"/>
  <c r="C23" i="15"/>
  <c r="D23" i="15" s="1"/>
  <c r="C23" i="8"/>
  <c r="D23" i="8" s="1"/>
  <c r="K23" i="16"/>
  <c r="L23" i="16" s="1"/>
  <c r="C23" i="16"/>
  <c r="D23" i="16" s="1"/>
  <c r="K23" i="14"/>
  <c r="L23" i="14" s="1"/>
  <c r="C23" i="14"/>
  <c r="D23" i="14" s="1"/>
  <c r="K23" i="8"/>
  <c r="L23" i="8" s="1"/>
  <c r="K23" i="15"/>
  <c r="L23" i="15" s="1"/>
  <c r="C21" i="15"/>
  <c r="D21" i="15" s="1"/>
  <c r="K21" i="8"/>
  <c r="L21" i="8" s="1"/>
  <c r="K21" i="16"/>
  <c r="L21" i="16" s="1"/>
  <c r="C21" i="16"/>
  <c r="D21" i="16" s="1"/>
  <c r="K21" i="14"/>
  <c r="L21" i="14" s="1"/>
  <c r="K21" i="15"/>
  <c r="L21" i="15" s="1"/>
  <c r="C21" i="8"/>
  <c r="D21" i="8" s="1"/>
  <c r="C21" i="14"/>
  <c r="D21" i="14" s="1"/>
  <c r="C6" i="16"/>
  <c r="D6" i="16" s="1"/>
  <c r="K6" i="14"/>
  <c r="L6" i="14" s="1"/>
  <c r="K6" i="8"/>
  <c r="L6" i="8" s="1"/>
  <c r="C6" i="14"/>
  <c r="D6" i="14" s="1"/>
  <c r="K6" i="15"/>
  <c r="L6" i="15" s="1"/>
  <c r="C6" i="15"/>
  <c r="D6" i="15" s="1"/>
  <c r="K6" i="16"/>
  <c r="L6" i="16" s="1"/>
  <c r="C6" i="8"/>
  <c r="D6" i="8" s="1"/>
  <c r="K36" i="14"/>
  <c r="L36" i="14" s="1"/>
  <c r="L40" i="14" s="1"/>
  <c r="C36" i="16"/>
  <c r="D36" i="16" s="1"/>
  <c r="D40" i="16" s="1"/>
  <c r="K36" i="15"/>
  <c r="L36" i="15" s="1"/>
  <c r="L40" i="15" s="1"/>
  <c r="C36" i="14"/>
  <c r="D36" i="14" s="1"/>
  <c r="D40" i="14" s="1"/>
  <c r="K36" i="8"/>
  <c r="L36" i="8" s="1"/>
  <c r="L40" i="8" s="1"/>
  <c r="C36" i="8"/>
  <c r="D36" i="8" s="1"/>
  <c r="C36" i="15"/>
  <c r="D36" i="15" s="1"/>
  <c r="D40" i="15" s="1"/>
  <c r="K36" i="16"/>
  <c r="L36" i="16" s="1"/>
  <c r="L40" i="16" s="1"/>
  <c r="C24" i="16"/>
  <c r="D24" i="16" s="1"/>
  <c r="K24" i="14"/>
  <c r="L24" i="14" s="1"/>
  <c r="C24" i="14"/>
  <c r="D24" i="14" s="1"/>
  <c r="K24" i="15"/>
  <c r="L24" i="15" s="1"/>
  <c r="C24" i="8"/>
  <c r="D24" i="8" s="1"/>
  <c r="C24" i="15"/>
  <c r="D24" i="15" s="1"/>
  <c r="K24" i="8"/>
  <c r="L24" i="8" s="1"/>
  <c r="K24" i="16"/>
  <c r="L24" i="16" s="1"/>
  <c r="C15" i="15"/>
  <c r="D15" i="15" s="1"/>
  <c r="D15" i="8"/>
  <c r="K15" i="16"/>
  <c r="L15" i="16" s="1"/>
  <c r="C15" i="16"/>
  <c r="D15" i="16" s="1"/>
  <c r="K15" i="14"/>
  <c r="L15" i="14" s="1"/>
  <c r="K15" i="15"/>
  <c r="L15" i="15" s="1"/>
  <c r="K15" i="8"/>
  <c r="L15" i="8" s="1"/>
  <c r="C15" i="14"/>
  <c r="D15" i="14" s="1"/>
  <c r="C16" i="16"/>
  <c r="D16" i="16" s="1"/>
  <c r="K16" i="14"/>
  <c r="L16" i="14" s="1"/>
  <c r="C16" i="14"/>
  <c r="D16" i="14" s="1"/>
  <c r="K16" i="15"/>
  <c r="L16" i="15" s="1"/>
  <c r="C16" i="8"/>
  <c r="D16" i="8" s="1"/>
  <c r="C16" i="15"/>
  <c r="D16" i="15" s="1"/>
  <c r="K16" i="8"/>
  <c r="L16" i="8" s="1"/>
  <c r="K16" i="16"/>
  <c r="L16" i="16" s="1"/>
  <c r="C17" i="15"/>
  <c r="D17" i="15" s="1"/>
  <c r="C17" i="8"/>
  <c r="D17" i="8" s="1"/>
  <c r="K17" i="8"/>
  <c r="L17" i="8" s="1"/>
  <c r="K17" i="16"/>
  <c r="L17" i="16" s="1"/>
  <c r="C17" i="16"/>
  <c r="D17" i="16" s="1"/>
  <c r="K17" i="14"/>
  <c r="L17" i="14" s="1"/>
  <c r="K17" i="15"/>
  <c r="L17" i="15" s="1"/>
  <c r="C17" i="14"/>
  <c r="D17" i="14" s="1"/>
  <c r="C7" i="15"/>
  <c r="D7" i="15" s="1"/>
  <c r="K7" i="16"/>
  <c r="L7" i="16" s="1"/>
  <c r="D7" i="16"/>
  <c r="K7" i="14"/>
  <c r="L7" i="14" s="1"/>
  <c r="D7" i="8"/>
  <c r="C7" i="14"/>
  <c r="D7" i="14" s="1"/>
  <c r="K7" i="15"/>
  <c r="L7" i="15" s="1"/>
  <c r="K7" i="8"/>
  <c r="L7" i="8" s="1"/>
  <c r="C10" i="15"/>
  <c r="D10" i="15" s="1"/>
  <c r="C10" i="8"/>
  <c r="D10" i="8" s="1"/>
  <c r="K10" i="16"/>
  <c r="L10" i="16" s="1"/>
  <c r="K10" i="8"/>
  <c r="L10" i="8" s="1"/>
  <c r="C10" i="16"/>
  <c r="D10" i="16" s="1"/>
  <c r="K10" i="14"/>
  <c r="L10" i="14" s="1"/>
  <c r="C10" i="14"/>
  <c r="D10" i="14" s="1"/>
  <c r="K10" i="15"/>
  <c r="L10" i="15" s="1"/>
  <c r="C11" i="15"/>
  <c r="D11" i="15" s="1"/>
  <c r="K11" i="8"/>
  <c r="L11" i="8" s="1"/>
  <c r="K11" i="16"/>
  <c r="L11" i="16" s="1"/>
  <c r="C11" i="16"/>
  <c r="D11" i="16" s="1"/>
  <c r="K11" i="14"/>
  <c r="L11" i="14" s="1"/>
  <c r="C11" i="14"/>
  <c r="D11" i="14" s="1"/>
  <c r="K11" i="15"/>
  <c r="L11" i="15" s="1"/>
  <c r="C11" i="8"/>
  <c r="D11" i="8" s="1"/>
  <c r="C18" i="16"/>
  <c r="D18" i="16" s="1"/>
  <c r="K18" i="14"/>
  <c r="L18" i="14" s="1"/>
  <c r="C18" i="8"/>
  <c r="D18" i="8" s="1"/>
  <c r="C18" i="14"/>
  <c r="D18" i="14" s="1"/>
  <c r="K18" i="15"/>
  <c r="L18" i="15" s="1"/>
  <c r="K18" i="8"/>
  <c r="L18" i="8" s="1"/>
  <c r="C18" i="15"/>
  <c r="D18" i="15" s="1"/>
  <c r="K18" i="16"/>
  <c r="L18" i="16" s="1"/>
  <c r="F46" i="16"/>
  <c r="F5" i="13" s="1"/>
  <c r="F46" i="14"/>
  <c r="E5" i="13" s="1"/>
  <c r="N46" i="14"/>
  <c r="E6" i="13" s="1"/>
  <c r="N46" i="15"/>
  <c r="D6" i="13" s="1"/>
  <c r="F31" i="8"/>
  <c r="F35" i="8"/>
  <c r="D35" i="8"/>
  <c r="D31" i="8"/>
  <c r="D32" i="8"/>
  <c r="F39" i="8"/>
  <c r="D37" i="8"/>
  <c r="F34" i="8"/>
  <c r="F36" i="8"/>
  <c r="F38" i="8"/>
  <c r="D33" i="8"/>
  <c r="B40" i="8"/>
  <c r="F45" i="8" s="1"/>
  <c r="F29" i="8"/>
  <c r="F32" i="8"/>
  <c r="D29" i="8"/>
  <c r="F37" i="8"/>
  <c r="D39" i="8"/>
  <c r="F28" i="8"/>
  <c r="F33" i="8"/>
  <c r="D30" i="8"/>
  <c r="D34" i="8"/>
  <c r="D38" i="8"/>
  <c r="D26" i="8" l="1"/>
  <c r="L26" i="8"/>
  <c r="N47" i="8" s="1"/>
  <c r="D26" i="15"/>
  <c r="F47" i="15" s="1"/>
  <c r="L26" i="16"/>
  <c r="D26" i="14"/>
  <c r="L26" i="14"/>
  <c r="N47" i="14" s="1"/>
  <c r="D26" i="16"/>
  <c r="F47" i="16" s="1"/>
  <c r="L26" i="15"/>
  <c r="N47" i="15" s="1"/>
  <c r="F40" i="8"/>
  <c r="F46" i="8" s="1"/>
  <c r="D40" i="8"/>
  <c r="F47" i="8" l="1"/>
  <c r="N47" i="16"/>
  <c r="C18" i="13" s="1"/>
  <c r="F47" i="14"/>
  <c r="G8" i="13" l="1"/>
  <c r="C17" i="13"/>
  <c r="G7" i="13"/>
</calcChain>
</file>

<file path=xl/sharedStrings.xml><?xml version="1.0" encoding="utf-8"?>
<sst xmlns="http://schemas.openxmlformats.org/spreadsheetml/2006/main" count="979" uniqueCount="238">
  <si>
    <t>Sammanställning</t>
  </si>
  <si>
    <t>Fjärrvärme</t>
  </si>
  <si>
    <t>Fjärrkyla</t>
  </si>
  <si>
    <t>Baseline</t>
  </si>
  <si>
    <t>Uppnått värde</t>
  </si>
  <si>
    <t>Bostäder</t>
  </si>
  <si>
    <t>Företag</t>
  </si>
  <si>
    <t>Summa</t>
  </si>
  <si>
    <t>Projekt</t>
  </si>
  <si>
    <t>Kilowattimmar [kWh]</t>
  </si>
  <si>
    <t>Naturgas</t>
  </si>
  <si>
    <t>Bioolja</t>
  </si>
  <si>
    <t>Emissionsfaktor, kg per kWh</t>
  </si>
  <si>
    <t>UPPNÅTT VÄRDE bostäder</t>
  </si>
  <si>
    <t>BASELINE bostäder</t>
  </si>
  <si>
    <t>RESULTAT BASELINE:</t>
  </si>
  <si>
    <t>Totalt kWh</t>
  </si>
  <si>
    <t>Primärenergifaktorer</t>
  </si>
  <si>
    <t>BASELINE företag</t>
  </si>
  <si>
    <t>UPPNÅTT VÄRDE företag</t>
  </si>
  <si>
    <t>Elektricitet</t>
  </si>
  <si>
    <t>Egenproducerad el - solkraft</t>
  </si>
  <si>
    <t>Egenproducerad el - vindkraft</t>
  </si>
  <si>
    <t>Egenproducerad värme - solfångare</t>
  </si>
  <si>
    <t>Beviljat EU-stöd (kronor)</t>
  </si>
  <si>
    <t>Programnamn</t>
  </si>
  <si>
    <t>Eldningsolja 1</t>
  </si>
  <si>
    <t>Naturvårdsverket</t>
  </si>
  <si>
    <t>Eldningsolja 2-5</t>
  </si>
  <si>
    <t>Dieselbrännolja för annat än transport</t>
  </si>
  <si>
    <t>Gasol (propan och butan)</t>
  </si>
  <si>
    <t>Koks</t>
  </si>
  <si>
    <t xml:space="preserve">Metan- och bränngas </t>
  </si>
  <si>
    <t>Stenkol,stenkolsbriketter</t>
  </si>
  <si>
    <t>Torv och torvbriketter</t>
  </si>
  <si>
    <t>Övriga petroleum</t>
  </si>
  <si>
    <t>Biogas (även deponi- och rötgas)</t>
  </si>
  <si>
    <t>Tall- och beckolja</t>
  </si>
  <si>
    <t>Träbränsle</t>
  </si>
  <si>
    <t>Övrig biomassa</t>
  </si>
  <si>
    <t>SMED</t>
  </si>
  <si>
    <t>2016-2018</t>
  </si>
  <si>
    <t>Energiföretagen</t>
  </si>
  <si>
    <t>Mälarenergi</t>
  </si>
  <si>
    <t>Vattenfall EPD</t>
  </si>
  <si>
    <t>Baserat på WSPs erfarenheter och tidigare beräkningar.</t>
  </si>
  <si>
    <t>Källa</t>
  </si>
  <si>
    <t>Referensår</t>
  </si>
  <si>
    <t>Kommentar</t>
  </si>
  <si>
    <t>EMISSIONSFAKTORER</t>
  </si>
  <si>
    <t>PRIMÄRENERGIFAKTORER</t>
  </si>
  <si>
    <t>Projektnamn</t>
  </si>
  <si>
    <t>Bensin (E5,2)</t>
  </si>
  <si>
    <t>Trafikverket</t>
  </si>
  <si>
    <t>Diesel (B23)</t>
  </si>
  <si>
    <t>E92</t>
  </si>
  <si>
    <t>E85</t>
  </si>
  <si>
    <t>FAME/HVO</t>
  </si>
  <si>
    <t>FAME</t>
  </si>
  <si>
    <t>HVO</t>
  </si>
  <si>
    <t>Fordonsgas (genomsnitt bio- och naturgas)</t>
  </si>
  <si>
    <t>Flygfotogen</t>
  </si>
  <si>
    <t>Baseline och uppnått värde för bostäder (Totalt per energityp)</t>
  </si>
  <si>
    <t>Baseline och uppnått värde för företag (Totalt per energityp)</t>
  </si>
  <si>
    <t>Utsläpp 
[kg CO2 ekv]</t>
  </si>
  <si>
    <t>Primärenergi 
[kWh]</t>
  </si>
  <si>
    <t>Kilowattimmar 
[kWh]</t>
  </si>
  <si>
    <t>Emissionsfaktorer 
[kg CO2 ekv/kWh]</t>
  </si>
  <si>
    <t>- Underlag från Energimyndigheten med prognoser för perioden 2021-2025 ligger till grund för primärenergifaktorn.</t>
  </si>
  <si>
    <t>Konsekvensutredning BFS 2020:XX - Boverket, januari, 2020 (Diarienummer: 3.2.1    6664/2017)</t>
  </si>
  <si>
    <t>- För fjärrkyla har Boverket inte tillräckligt underlag för att kunna fastslå en nationell faktor. Viktningsfaktor används här istället för att representera primärenergifaktorn.</t>
  </si>
  <si>
    <t>Miljöfaktaboken 2011 - Uppskattade emissionsfaktorer för bränslen, el, värme och transporter</t>
  </si>
  <si>
    <t>Gör dina Excel-dokument tillgängliga för personer med funktionsnedsättning - Microsoft Support</t>
  </si>
  <si>
    <t>Offentligt ägda byggnader</t>
  </si>
  <si>
    <t>Övrigt</t>
  </si>
  <si>
    <t>Baseline och uppnått värde för offentligt ägda byggnader (Totalt per energityp)</t>
  </si>
  <si>
    <t>BASELINE offentligt ägda byggnader</t>
  </si>
  <si>
    <t>UPPNÅTT VÄRDE offentligt ägda byggnader</t>
  </si>
  <si>
    <t>Baseline och uppnått värde för Övrigt (Totalt per energityp)</t>
  </si>
  <si>
    <t>BASELINE övrigt</t>
  </si>
  <si>
    <t>UPPNÅTT VÄRDE övrigt</t>
  </si>
  <si>
    <t xml:space="preserve">Offentligt ägda byggnader </t>
  </si>
  <si>
    <t>SUMMERING</t>
  </si>
  <si>
    <t>ENERGIBÄRARE</t>
  </si>
  <si>
    <t>Energibärare</t>
  </si>
  <si>
    <t>Egenproducerad el - vattenkraft</t>
  </si>
  <si>
    <t>Spillvärme</t>
  </si>
  <si>
    <t>Projektinformation</t>
  </si>
  <si>
    <t>Sekundär produkt</t>
  </si>
  <si>
    <t>Biogas (drivmedel)</t>
  </si>
  <si>
    <t>Naturgas (drivmedel)</t>
  </si>
  <si>
    <t>Diesel (B0 - ren diesel)</t>
  </si>
  <si>
    <t>RESULTAT UPPNÅTT VÄRDE:</t>
  </si>
  <si>
    <t>Totalt primärenergi RCR26 [kWh]</t>
  </si>
  <si>
    <t>Antas lika trädbränsle</t>
  </si>
  <si>
    <t>Antas lika diesel</t>
  </si>
  <si>
    <t>Antas lika E85</t>
  </si>
  <si>
    <t>Antas lika fjärrvärme</t>
  </si>
  <si>
    <t>Antas lika elektricitet</t>
  </si>
  <si>
    <t>Antas lika genomsnitt bio- och naturgas</t>
  </si>
  <si>
    <t>Antas lika naturgas</t>
  </si>
  <si>
    <t>Antas lika stenkol</t>
  </si>
  <si>
    <t>Antas lika eldningsolja</t>
  </si>
  <si>
    <t>Drivmedel (t.ex. fordon och arbetsmaskiner)</t>
  </si>
  <si>
    <t>Multiplikator</t>
  </si>
  <si>
    <t>Basvärde</t>
  </si>
  <si>
    <t>Markering av höga värden i "Uppgifter att fylla i"</t>
  </si>
  <si>
    <t>Möjlig underskattning, baseras på nordisk vattenkraft.</t>
  </si>
  <si>
    <t>Möjlig underskattning, baseras på vindkraftspark.</t>
  </si>
  <si>
    <t>Enhet</t>
  </si>
  <si>
    <t>ton</t>
  </si>
  <si>
    <t>m3</t>
  </si>
  <si>
    <t>1000 nm3</t>
  </si>
  <si>
    <t>1000 m3</t>
  </si>
  <si>
    <t>Fordonsgas</t>
  </si>
  <si>
    <t>Tillgänglighet</t>
  </si>
  <si>
    <t xml:space="preserve">Digital service ska vara tillgängliga för alla, inklusive personer med funktionsnedsättning. Dokument som publiceras på myndigheters sidor ska vara möjliga att uppfatta, hanterbara, begripliga och robusta. </t>
  </si>
  <si>
    <t xml:space="preserve">Beräkningsverktyget har tillgänglighetsanpassats efter den internationella standarden Web Content Accessibility Guidelines (WCAG) på nivå AA. </t>
  </si>
  <si>
    <t xml:space="preserve">Det finns en rubriktext i cell A1 i alla kalkylflikar. </t>
  </si>
  <si>
    <t xml:space="preserve">Beräkningsverktyget saknar visuellt innehåll </t>
  </si>
  <si>
    <t>Tillgänglighetsgenomgång av dokumentet:</t>
  </si>
  <si>
    <t xml:space="preserve">Alla kalkylflikar ett unika namn </t>
  </si>
  <si>
    <t>Hyperlänkar har en meningsfull hyperlänktext</t>
  </si>
  <si>
    <t>Följ standarder för tillgänglighet - Vägledning för webbutveckling (webbriktlinjer.se)</t>
  </si>
  <si>
    <t xml:space="preserve">Kontrast för text- och bakgrundsfärger i dokumentet är ok </t>
  </si>
  <si>
    <t>Källor:</t>
  </si>
  <si>
    <t>I de fall det har varit möjlig har vi använt oss av en enkel tabellstruktur, vilket innebär att vi har gått igenom så att tabeller inte i onödan innehåller en blandning av delade, sammanfogade eller kapslade celler. I de fall det är möjligt har vi också tagit bort helt tomma rader eller kolumner.</t>
  </si>
  <si>
    <t>Fliken innehåller en tabell för baseline bostäder (startar vid cell A3) och en tabell för uppnått värde bostäder (startar vid cell I3)</t>
  </si>
  <si>
    <t>Primärenergi - Baseline</t>
  </si>
  <si>
    <t>Primärenergi - Uppnått värde</t>
  </si>
  <si>
    <t>Växthusgasutsläpp - Baseline</t>
  </si>
  <si>
    <t>Växthusgasutsläpp - Uppnått värde</t>
  </si>
  <si>
    <t>Antas ersätta fjärrvärme</t>
  </si>
  <si>
    <t>N/A</t>
  </si>
  <si>
    <t>Nordisk elmix med import/export. Används av klimatklivet</t>
  </si>
  <si>
    <t>Beror mycket på ursprung av solpanelerna.</t>
  </si>
  <si>
    <t>Finns ingen nationell statistik för fjärrkyla, proxy från Mälarenergi, stor lokal variation kan råda.</t>
  </si>
  <si>
    <t>Emissionsfaktorer (EF) för Tillväxtverket</t>
  </si>
  <si>
    <t xml:space="preserve">De redovisade EF:erna är alla på livscykelnnivå, det vill säga inte bara förbränningsutsläpp tas i beaktning utan även framställning av bränslet samt transport/distribution. Biogent CO2 har inte inkluderats i emissionsfaktorerna. Se även kommentarerna för varje specifik emissionsfaktor för aspekter som kan vara bra att ta i beaktning. </t>
  </si>
  <si>
    <t>Naturvårdsverket, 2020. Beräkna klimatpåverkan från förbränning.</t>
  </si>
  <si>
    <t>SMED, 2021. Emissionsfaktor för nordisk elmix med hänsyn till import och export.</t>
  </si>
  <si>
    <t>Referenser och källor</t>
  </si>
  <si>
    <t>Stödmottagare</t>
  </si>
  <si>
    <t>Totalt växthusgasutsläpp RCR29 [kg CO2 ekv]</t>
  </si>
  <si>
    <t>Klimatklivet – Vägledning om beräkning av utsläppsminskning (naturvardsverket.se)</t>
  </si>
  <si>
    <t>Ursprungsmärkning av fjärrkylan | Mälarenergi (malarenergi.se)</t>
  </si>
  <si>
    <t>Beräkna direkta utsläpp från förbränning (naturvardsverket.se)</t>
  </si>
  <si>
    <t>Emissionsfaktorer för nordisk elmix</t>
  </si>
  <si>
    <t>Kapitel 6 emissionsfaktorer bilagor 2017, 2020-2030 (trafikverket.se)</t>
  </si>
  <si>
    <t>Bensin</t>
  </si>
  <si>
    <t>Metan och bränngas</t>
  </si>
  <si>
    <t>Övrig petroleum</t>
  </si>
  <si>
    <t>Faktor</t>
  </si>
  <si>
    <t>MWH/enhet</t>
  </si>
  <si>
    <t xml:space="preserve">Ton </t>
  </si>
  <si>
    <t>Baseline (kWh)</t>
  </si>
  <si>
    <t>Uppnått värde (kWh)</t>
  </si>
  <si>
    <t>Projektperiod (mmåååå - mmåååå)</t>
  </si>
  <si>
    <t>Omvandling</t>
  </si>
  <si>
    <t>Megajoule (MJ)</t>
  </si>
  <si>
    <t>GENERELL OMVANDLING - Megajoule [MJ] till kilowattimmar [kWh]</t>
  </si>
  <si>
    <t>Liter [l] till kilowattimmar [kWh]</t>
  </si>
  <si>
    <t>Liter [l]</t>
  </si>
  <si>
    <t>Kubikmeter [m3]</t>
  </si>
  <si>
    <t>Ton till kilowattimmar [kWh]</t>
  </si>
  <si>
    <t>OMVANDLING FÖR DRIVMEDEL</t>
  </si>
  <si>
    <t>Fyll i de gröna cellerna för att få fram antalet kilowattimmar i de gula cellerna.</t>
  </si>
  <si>
    <t>Energibärare (drivmedel)</t>
  </si>
  <si>
    <t>Kubikmeter [m3] och normalkubikmeter [nm3] till kilowattimmar [kWh]</t>
  </si>
  <si>
    <t>Kubikmeter [m3] / normalkubikmeter [nm3]</t>
  </si>
  <si>
    <t>Kubikmeter [m3] eller normalkubikmeter [nm3] till kilowattimmar [kWh]</t>
  </si>
  <si>
    <t>Energieffektiviering SME</t>
  </si>
  <si>
    <t>Organisation X</t>
  </si>
  <si>
    <t>Program X</t>
  </si>
  <si>
    <t>082022 - 102025</t>
  </si>
  <si>
    <t xml:space="preserve">Konsumerad energi </t>
  </si>
  <si>
    <t>Konsumerad energi</t>
  </si>
  <si>
    <t>Energibärare (Konsumerad energi)</t>
  </si>
  <si>
    <t>OMVANDLING FÖR KONSUMERAD ENERGI</t>
  </si>
  <si>
    <t xml:space="preserve">Naturvårdsverket. 2022. Klimatklivet - Vägledning beräkna utsläppsminskning. </t>
  </si>
  <si>
    <t>Energiföretagen. 2022. Miljövärdering av fjärrvärme.</t>
  </si>
  <si>
    <t>Miljövärdering av fjärrvärme - Energiföretagen Sverige (energiforetagen.se)</t>
  </si>
  <si>
    <t>EPD. 2021. Electricity from Vattenfall´s Nordic Hydrapower</t>
  </si>
  <si>
    <t>Electricity from Vattenfall’s Nordic Hydropower (environdec.com)</t>
  </si>
  <si>
    <t>EPD. 2022. Electricity from Vattenfall´s Wind Farms. Vattenfall AB.</t>
  </si>
  <si>
    <t xml:space="preserve">Electricity from Vattenfall's wind farms (environdec.com) </t>
  </si>
  <si>
    <t xml:space="preserve">Mälarenergi, 2022. Miljövärden för fjärrkyla 2021. </t>
  </si>
  <si>
    <t xml:space="preserve">Trafikverket. 2019. Handbok för vägtrafikens luftföroreningar. Emissionsfaktorer. </t>
  </si>
  <si>
    <t>Trafikverket. 2022. Emissionsfaktorer vägtrafik för 2020, 2030 och 2040</t>
  </si>
  <si>
    <t>Emissionsfaktorer vägtrafik för 2020, 2030 och 2040. xlsx</t>
  </si>
  <si>
    <t>Referenser omvandlingsflik:</t>
  </si>
  <si>
    <t>Referenser:</t>
  </si>
  <si>
    <t xml:space="preserve">Energimyndigheten. 2021. Värmevärden från Energimyndighetens datalager (DW). </t>
  </si>
  <si>
    <t>Miljövärdering av fjärrvärme. xlsx</t>
  </si>
  <si>
    <t>Ärende ID</t>
  </si>
  <si>
    <t>20232568</t>
  </si>
  <si>
    <t>Uppgifter om projektens konsumerade energi (kWh) och drivmedel (kWh) för bostäder</t>
  </si>
  <si>
    <t>Uppgifter om projektens konsumerade energi (kWh) och drivmedel (kWh) för offentligt ägda byggnader</t>
  </si>
  <si>
    <t xml:space="preserve"> </t>
  </si>
  <si>
    <t>Uppgifter om projektens konsumerade energi (kWh) och drivmedel (kWh) för företag</t>
  </si>
  <si>
    <t>Övriga</t>
  </si>
  <si>
    <t>mWh</t>
  </si>
  <si>
    <t>ton CO2 ekv</t>
  </si>
  <si>
    <t>Uppgifter om projektens konsumerade energi (kWh) och drivmedel (kWh) för övriga</t>
  </si>
  <si>
    <t>Total</t>
  </si>
  <si>
    <t>Baseline och uppnått värde för primärenergi och växthusgasutsläpp per kategori</t>
  </si>
  <si>
    <t xml:space="preserve">Följande siffror kommer att rapporteras för projekt som arbetar inom energieffektivisering - specifikt mål 2.1 </t>
  </si>
  <si>
    <t xml:space="preserve">Följande siffror kommer att rapporteras för projekt som arbetar inom cirkulär ekonomi - specifikt mål 2.6 </t>
  </si>
  <si>
    <t>Beräkningsverktyg för minskning av växthusgasutsläpp för egenproducerad energi</t>
  </si>
  <si>
    <t>Rapporteras</t>
  </si>
  <si>
    <t>Visar de uppgifter som du ska rapportera</t>
  </si>
  <si>
    <t>Här kan du få hjälp att räkna ut och omvandla mellan enheter</t>
  </si>
  <si>
    <t>Här finns information om tillgänglighet</t>
  </si>
  <si>
    <t xml:space="preserve">Det är i de grönfärgade rutorna som du kan fylla i dina uppgifter. </t>
  </si>
  <si>
    <t>Du ska lämna både värdet för baseline och uppnått värde till projektägaren eller Tillväxtverket beroende på vem du rapporterar till.</t>
  </si>
  <si>
    <t>Beräkningsverktyget innefattar 7 flikar förutom den här introduktionsfliken:</t>
  </si>
  <si>
    <t>Uppgifter för bostäder</t>
  </si>
  <si>
    <t>Uppgifter för off. byggnader</t>
  </si>
  <si>
    <t>Uppgifter för företag</t>
  </si>
  <si>
    <t>Uppgifter för övriga</t>
  </si>
  <si>
    <r>
      <t xml:space="preserve">Här fyller du i dina uppgifter för </t>
    </r>
    <r>
      <rPr>
        <b/>
        <sz val="12"/>
        <color theme="1"/>
        <rFont val="Arial"/>
        <family val="2"/>
      </rPr>
      <t>bostäder</t>
    </r>
  </si>
  <si>
    <r>
      <t xml:space="preserve">Här fyller du i dina uppgifter för </t>
    </r>
    <r>
      <rPr>
        <b/>
        <sz val="12"/>
        <color theme="1"/>
        <rFont val="Arial"/>
        <family val="2"/>
      </rPr>
      <t>offentliga byggnader</t>
    </r>
  </si>
  <si>
    <r>
      <t xml:space="preserve">Här fyller du i dina uppgifter för </t>
    </r>
    <r>
      <rPr>
        <b/>
        <sz val="12"/>
        <color theme="1"/>
        <rFont val="Arial"/>
        <family val="2"/>
      </rPr>
      <t>företag</t>
    </r>
  </si>
  <si>
    <r>
      <t xml:space="preserve">Här fyller du i dina uppgifter för </t>
    </r>
    <r>
      <rPr>
        <b/>
        <sz val="12"/>
        <color theme="1"/>
        <rFont val="Arial"/>
        <family val="2"/>
      </rPr>
      <t>övriga</t>
    </r>
  </si>
  <si>
    <t>Uppgifter att fylla i</t>
  </si>
  <si>
    <t>Behöver du hjälp att omvandla dina uppgifter till kilowattimar så använd fliken omvandling. För hjälp med definitioner, se nedan ordlista.</t>
  </si>
  <si>
    <t>Först fyller du i det antal kilowattimmar som gäller för projektets utgångsläge (baseline) och förväntat slutresultat (målvärde). Fyll i uppgifterna för respektive kategori som är relevant i ditt projekt.</t>
  </si>
  <si>
    <r>
      <rPr>
        <b/>
        <sz val="11"/>
        <color rgb="FF000000"/>
        <rFont val="Arial"/>
        <family val="2"/>
      </rPr>
      <t>Uppnått värde</t>
    </r>
    <r>
      <rPr>
        <sz val="11"/>
        <color rgb="FF000000"/>
        <rFont val="Arial"/>
        <family val="2"/>
      </rPr>
      <t xml:space="preserve"> - Hur många kWh enheterna förbrukar per år </t>
    </r>
    <r>
      <rPr>
        <u/>
        <sz val="11"/>
        <color rgb="FF000000"/>
        <rFont val="Arial"/>
        <family val="2"/>
      </rPr>
      <t>efter</t>
    </r>
    <r>
      <rPr>
        <sz val="11"/>
        <color rgb="FF000000"/>
        <rFont val="Arial"/>
        <family val="2"/>
      </rPr>
      <t xml:space="preserve"> stödet</t>
    </r>
  </si>
  <si>
    <r>
      <t xml:space="preserve">Ett </t>
    </r>
    <r>
      <rPr>
        <b/>
        <sz val="11"/>
        <color theme="1"/>
        <rFont val="Arial"/>
        <family val="2"/>
      </rPr>
      <t>bostadshus</t>
    </r>
    <r>
      <rPr>
        <sz val="11"/>
        <color theme="1"/>
        <rFont val="Arial"/>
        <family val="2"/>
      </rPr>
      <t xml:space="preserve"> är en byggnad där minst hälften av fastigheten fungerar som bostad/bostäder. Om mindre än hälften av byggnaden nyttjas till detta, klassificeras byggnaden inte som bostäder.</t>
    </r>
  </si>
  <si>
    <r>
      <rPr>
        <b/>
        <sz val="11"/>
        <color theme="1"/>
        <rFont val="Arial"/>
        <family val="2"/>
      </rPr>
      <t>Offentliga byggnader</t>
    </r>
    <r>
      <rPr>
        <sz val="11"/>
        <color theme="1"/>
        <rFont val="Arial"/>
        <family val="2"/>
      </rPr>
      <t xml:space="preserve"> är alla typer av byggnader med offentlig verksamhet. Offentlig verksamhet kan bedrivas i byggnader som ägs av offentliga och privata fastighetsägare.  </t>
    </r>
  </si>
  <si>
    <r>
      <t xml:space="preserve">Ett </t>
    </r>
    <r>
      <rPr>
        <b/>
        <sz val="11"/>
        <color theme="1"/>
        <rFont val="Arial"/>
        <family val="2"/>
      </rPr>
      <t>företag</t>
    </r>
    <r>
      <rPr>
        <sz val="11"/>
        <color theme="1"/>
        <rFont val="Arial"/>
        <family val="2"/>
      </rPr>
      <t xml:space="preserve"> är en vinstdriven organisation som producerar produkter eller tjänster för att tillfredsställa marknadens behov. Den juridiska formen på företaget kan variera (egenföretagare, partnerskap etc.).</t>
    </r>
  </si>
  <si>
    <r>
      <t xml:space="preserve">Med </t>
    </r>
    <r>
      <rPr>
        <b/>
        <sz val="11"/>
        <color theme="1"/>
        <rFont val="Arial"/>
        <family val="2"/>
      </rPr>
      <t xml:space="preserve">övriga </t>
    </r>
    <r>
      <rPr>
        <sz val="11"/>
        <color theme="1"/>
        <rFont val="Arial"/>
        <family val="2"/>
      </rPr>
      <t>menas det som inte inryms i bostäder, offentliga byggnader och företag.</t>
    </r>
  </si>
  <si>
    <t>Indikatorerna som mäts har en kod och ett namn RCR26 - Årlig förbrukning av primärenergi och RCR29 - Uppskattade växthusgasutsläpp. Oavsett om du rapporterar till en projektägare eller om du är projektägare som ska rapportera uppgifter till Tillväxtverket så är det uppgifterna i den här fliken som ska rapporteras.</t>
  </si>
  <si>
    <t xml:space="preserve">Indikatorn RCR29 ska rapporteras i ton koldioxidekvivalenter. Det här beräkningsverktyget konverterar den producerade förnybara energin samt den energin som har ersatts till ton koldioxidekvivalenter. </t>
  </si>
  <si>
    <r>
      <rPr>
        <b/>
        <sz val="11"/>
        <color rgb="FF000000"/>
        <rFont val="Arial"/>
        <family val="2"/>
      </rPr>
      <t>Baseline</t>
    </r>
    <r>
      <rPr>
        <sz val="11"/>
        <color rgb="FF000000"/>
        <rFont val="Arial"/>
        <family val="2"/>
      </rPr>
      <t xml:space="preserve"> - hur många kWh enheterna förbrukar per år </t>
    </r>
    <r>
      <rPr>
        <u/>
        <sz val="11"/>
        <color rgb="FF000000"/>
        <rFont val="Arial"/>
        <family val="2"/>
      </rPr>
      <t>innan</t>
    </r>
    <r>
      <rPr>
        <sz val="11"/>
        <color rgb="FF000000"/>
        <rFont val="Arial"/>
        <family val="2"/>
      </rPr>
      <t xml:space="preserve"> stödet</t>
    </r>
  </si>
  <si>
    <t>Verktyget beräknar ett uppnått värde = årlig energiförbrukning efter stödet (RCR26 - Årlig förbrukning av primärenergi) och uppskattade växthusgasutsläpp efter stödet (RCR29 - Uppskattade växthusgasutsläpp)</t>
  </si>
  <si>
    <t>Verktyget beräknar en baseline = årlig energiförbrukning innan stödet (RCR26 - Årlig förbrukning av primärenergi) och uppskattade växthusgasutsläpp innan stödet (RCR29 - Uppskattade växthusgasutsläpp)</t>
  </si>
  <si>
    <t xml:space="preserve">Indikatorn RCR26 ska rapporteras i megawattimmar. Det här beräkningsverktyget konverterar uppgifter om årlig energiförbrukning i kilowattimmar till primärenergi mätt i megawattimmar.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</si>
</sst>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#,##0.0"/>
    <numFmt numFmtId="168" formatCode="0.000000"/>
    <numFmt numFmtId="169" formatCode="_-* #,##0_-;\-* #,##0_-;_-* &quot;-&quot;??_-;_-@_-"/>
    <numFmt numFmtId="170" formatCode="_-* #,##0.0_-;\-* #,##0.0_-;_-* &quot;-&quot;??_-;_-@_-"/>
    <numFmt numFmtId="171" formatCode="_-* #,##0.0\ _k_r_-;\-* #,##0.0\ _k_r_-;_-* &quot;-&quot;?\ _k_r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6"/>
      <color rgb="FF002060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Arial"/>
      <family val="2"/>
    </font>
    <font>
      <sz val="20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2" fillId="5" borderId="0" xfId="0" applyFont="1" applyFill="1" applyAlignment="1">
      <alignment vertical="top" wrapText="1"/>
    </xf>
    <xf numFmtId="0" fontId="12" fillId="5" borderId="0" xfId="0" applyFont="1" applyFill="1"/>
    <xf numFmtId="0" fontId="13" fillId="0" borderId="0" xfId="0" applyFont="1"/>
    <xf numFmtId="0" fontId="13" fillId="0" borderId="1" xfId="0" applyFont="1" applyBorder="1"/>
    <xf numFmtId="0" fontId="15" fillId="0" borderId="0" xfId="0" applyFont="1"/>
    <xf numFmtId="0" fontId="8" fillId="0" borderId="0" xfId="0" applyFont="1"/>
    <xf numFmtId="0" fontId="16" fillId="0" borderId="0" xfId="0" applyFont="1"/>
    <xf numFmtId="0" fontId="13" fillId="0" borderId="0" xfId="0" applyFont="1" applyAlignment="1">
      <alignment horizontal="center" wrapText="1"/>
    </xf>
    <xf numFmtId="0" fontId="13" fillId="0" borderId="8" xfId="0" applyFont="1" applyBorder="1"/>
    <xf numFmtId="0" fontId="5" fillId="0" borderId="0" xfId="0" applyFont="1" applyAlignment="1">
      <alignment horizontal="right"/>
    </xf>
    <xf numFmtId="3" fontId="10" fillId="3" borderId="1" xfId="0" applyNumberFormat="1" applyFont="1" applyFill="1" applyBorder="1"/>
    <xf numFmtId="164" fontId="5" fillId="0" borderId="0" xfId="0" applyNumberFormat="1" applyFont="1"/>
    <xf numFmtId="0" fontId="6" fillId="0" borderId="8" xfId="0" applyFont="1" applyBorder="1"/>
    <xf numFmtId="164" fontId="6" fillId="0" borderId="8" xfId="0" applyNumberFormat="1" applyFont="1" applyBorder="1"/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11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/>
    <xf numFmtId="3" fontId="10" fillId="2" borderId="1" xfId="0" applyNumberFormat="1" applyFont="1" applyFill="1" applyBorder="1" applyAlignment="1">
      <alignment horizontal="center"/>
    </xf>
    <xf numFmtId="164" fontId="13" fillId="0" borderId="0" xfId="0" applyNumberFormat="1" applyFont="1"/>
    <xf numFmtId="4" fontId="5" fillId="0" borderId="0" xfId="0" applyNumberFormat="1" applyFont="1"/>
    <xf numFmtId="3" fontId="7" fillId="5" borderId="0" xfId="0" applyNumberFormat="1" applyFont="1" applyFill="1" applyAlignment="1">
      <alignment horizontal="left"/>
    </xf>
    <xf numFmtId="9" fontId="13" fillId="0" borderId="0" xfId="1" applyFont="1"/>
    <xf numFmtId="0" fontId="7" fillId="5" borderId="0" xfId="0" applyFont="1" applyFill="1"/>
    <xf numFmtId="0" fontId="19" fillId="0" borderId="0" xfId="2" applyFont="1"/>
    <xf numFmtId="0" fontId="13" fillId="7" borderId="0" xfId="0" applyFont="1" applyFill="1"/>
    <xf numFmtId="0" fontId="19" fillId="7" borderId="0" xfId="2" applyFont="1" applyFill="1" applyBorder="1"/>
    <xf numFmtId="0" fontId="14" fillId="7" borderId="0" xfId="0" applyFont="1" applyFill="1"/>
    <xf numFmtId="0" fontId="20" fillId="7" borderId="0" xfId="0" applyFont="1" applyFill="1"/>
    <xf numFmtId="0" fontId="13" fillId="7" borderId="0" xfId="0" applyFont="1" applyFill="1" applyAlignment="1">
      <alignment wrapText="1"/>
    </xf>
    <xf numFmtId="0" fontId="16" fillId="0" borderId="5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1" xfId="0" applyFont="1" applyFill="1" applyBorder="1"/>
    <xf numFmtId="0" fontId="21" fillId="5" borderId="1" xfId="0" applyFont="1" applyFill="1" applyBorder="1"/>
    <xf numFmtId="0" fontId="7" fillId="5" borderId="1" xfId="0" applyFont="1" applyFill="1" applyBorder="1"/>
    <xf numFmtId="0" fontId="22" fillId="5" borderId="0" xfId="0" applyFont="1" applyFill="1"/>
    <xf numFmtId="165" fontId="13" fillId="0" borderId="0" xfId="0" applyNumberFormat="1" applyFont="1"/>
    <xf numFmtId="0" fontId="13" fillId="4" borderId="5" xfId="0" applyFont="1" applyFill="1" applyBorder="1"/>
    <xf numFmtId="0" fontId="13" fillId="4" borderId="6" xfId="0" applyFont="1" applyFill="1" applyBorder="1"/>
    <xf numFmtId="0" fontId="13" fillId="4" borderId="11" xfId="0" applyFont="1" applyFill="1" applyBorder="1"/>
    <xf numFmtId="0" fontId="13" fillId="0" borderId="7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0" xfId="0" applyFont="1" applyAlignment="1">
      <alignment horizontal="right"/>
    </xf>
    <xf numFmtId="2" fontId="13" fillId="0" borderId="0" xfId="0" applyNumberFormat="1" applyFont="1"/>
    <xf numFmtId="0" fontId="23" fillId="0" borderId="0" xfId="0" applyFont="1"/>
    <xf numFmtId="0" fontId="17" fillId="5" borderId="0" xfId="0" applyFont="1" applyFill="1" applyAlignment="1">
      <alignment horizontal="right"/>
    </xf>
    <xf numFmtId="0" fontId="6" fillId="8" borderId="0" xfId="0" applyFont="1" applyFill="1" applyAlignment="1">
      <alignment horizontal="right"/>
    </xf>
    <xf numFmtId="0" fontId="5" fillId="8" borderId="0" xfId="0" applyFont="1" applyFill="1"/>
    <xf numFmtId="167" fontId="5" fillId="0" borderId="0" xfId="0" applyNumberFormat="1" applyFont="1"/>
    <xf numFmtId="166" fontId="5" fillId="0" borderId="0" xfId="0" applyNumberFormat="1" applyFont="1"/>
    <xf numFmtId="165" fontId="5" fillId="0" borderId="0" xfId="0" applyNumberFormat="1" applyFont="1"/>
    <xf numFmtId="168" fontId="5" fillId="0" borderId="0" xfId="0" applyNumberFormat="1" applyFont="1"/>
    <xf numFmtId="0" fontId="18" fillId="0" borderId="0" xfId="2"/>
    <xf numFmtId="0" fontId="24" fillId="7" borderId="0" xfId="0" applyFont="1" applyFill="1"/>
    <xf numFmtId="2" fontId="2" fillId="7" borderId="0" xfId="0" applyNumberFormat="1" applyFont="1" applyFill="1" applyAlignment="1">
      <alignment vertical="top"/>
    </xf>
    <xf numFmtId="2" fontId="2" fillId="7" borderId="0" xfId="0" applyNumberFormat="1" applyFont="1" applyFill="1" applyAlignment="1">
      <alignment horizontal="right" vertical="top"/>
    </xf>
    <xf numFmtId="49" fontId="2" fillId="7" borderId="4" xfId="0" applyNumberFormat="1" applyFont="1" applyFill="1" applyBorder="1" applyAlignment="1">
      <alignment vertical="top"/>
    </xf>
    <xf numFmtId="0" fontId="5" fillId="7" borderId="0" xfId="0" applyFont="1" applyFill="1"/>
    <xf numFmtId="49" fontId="2" fillId="7" borderId="18" xfId="0" applyNumberFormat="1" applyFont="1" applyFill="1" applyBorder="1" applyAlignment="1">
      <alignment vertical="top"/>
    </xf>
    <xf numFmtId="0" fontId="13" fillId="7" borderId="7" xfId="0" applyFont="1" applyFill="1" applyBorder="1" applyAlignment="1">
      <alignment horizontal="left" wrapText="1"/>
    </xf>
    <xf numFmtId="0" fontId="13" fillId="7" borderId="0" xfId="0" applyFont="1" applyFill="1" applyAlignment="1">
      <alignment horizontal="left" wrapText="1"/>
    </xf>
    <xf numFmtId="0" fontId="13" fillId="7" borderId="12" xfId="0" applyFont="1" applyFill="1" applyBorder="1" applyAlignment="1">
      <alignment horizontal="left" wrapText="1"/>
    </xf>
    <xf numFmtId="0" fontId="13" fillId="7" borderId="0" xfId="0" applyFont="1" applyFill="1" applyAlignment="1">
      <alignment horizontal="left"/>
    </xf>
    <xf numFmtId="0" fontId="13" fillId="7" borderId="7" xfId="0" applyFont="1" applyFill="1" applyBorder="1"/>
    <xf numFmtId="0" fontId="13" fillId="7" borderId="12" xfId="0" applyFont="1" applyFill="1" applyBorder="1"/>
    <xf numFmtId="0" fontId="0" fillId="7" borderId="7" xfId="0" applyFill="1" applyBorder="1"/>
    <xf numFmtId="0" fontId="18" fillId="7" borderId="7" xfId="2" applyFill="1" applyBorder="1"/>
    <xf numFmtId="0" fontId="19" fillId="7" borderId="7" xfId="2" applyFont="1" applyFill="1" applyBorder="1" applyAlignment="1">
      <alignment vertical="center"/>
    </xf>
    <xf numFmtId="0" fontId="19" fillId="7" borderId="7" xfId="2" applyFont="1" applyFill="1" applyBorder="1"/>
    <xf numFmtId="0" fontId="14" fillId="7" borderId="7" xfId="0" applyFont="1" applyFill="1" applyBorder="1"/>
    <xf numFmtId="0" fontId="13" fillId="7" borderId="14" xfId="0" applyFont="1" applyFill="1" applyBorder="1"/>
    <xf numFmtId="0" fontId="13" fillId="7" borderId="15" xfId="0" applyFont="1" applyFill="1" applyBorder="1"/>
    <xf numFmtId="0" fontId="13" fillId="7" borderId="13" xfId="0" applyFont="1" applyFill="1" applyBorder="1"/>
    <xf numFmtId="0" fontId="15" fillId="7" borderId="0" xfId="0" applyFont="1" applyFill="1"/>
    <xf numFmtId="170" fontId="13" fillId="6" borderId="1" xfId="3" applyNumberFormat="1" applyFont="1" applyFill="1" applyBorder="1"/>
    <xf numFmtId="169" fontId="7" fillId="5" borderId="0" xfId="3" applyNumberFormat="1" applyFont="1" applyFill="1" applyAlignment="1">
      <alignment horizontal="left"/>
    </xf>
    <xf numFmtId="164" fontId="6" fillId="0" borderId="0" xfId="0" quotePrefix="1" applyNumberFormat="1" applyFont="1"/>
    <xf numFmtId="0" fontId="5" fillId="4" borderId="0" xfId="0" applyFont="1" applyFill="1" applyAlignment="1">
      <alignment vertical="top"/>
    </xf>
    <xf numFmtId="0" fontId="5" fillId="3" borderId="0" xfId="0" applyFont="1" applyFill="1"/>
    <xf numFmtId="0" fontId="26" fillId="0" borderId="0" xfId="0" applyFont="1"/>
    <xf numFmtId="0" fontId="26" fillId="0" borderId="1" xfId="0" applyFont="1" applyBorder="1"/>
    <xf numFmtId="0" fontId="27" fillId="0" borderId="0" xfId="0" applyFont="1"/>
    <xf numFmtId="0" fontId="32" fillId="0" borderId="0" xfId="0" applyFont="1"/>
    <xf numFmtId="0" fontId="26" fillId="7" borderId="0" xfId="0" applyFont="1" applyFill="1"/>
    <xf numFmtId="0" fontId="26" fillId="7" borderId="9" xfId="0" applyFont="1" applyFill="1" applyBorder="1"/>
    <xf numFmtId="0" fontId="26" fillId="7" borderId="2" xfId="0" applyFont="1" applyFill="1" applyBorder="1"/>
    <xf numFmtId="0" fontId="26" fillId="7" borderId="3" xfId="0" applyFont="1" applyFill="1" applyBorder="1"/>
    <xf numFmtId="0" fontId="27" fillId="7" borderId="18" xfId="0" applyFont="1" applyFill="1" applyBorder="1"/>
    <xf numFmtId="0" fontId="27" fillId="7" borderId="4" xfId="0" applyFont="1" applyFill="1" applyBorder="1"/>
    <xf numFmtId="0" fontId="26" fillId="7" borderId="18" xfId="0" applyFont="1" applyFill="1" applyBorder="1"/>
    <xf numFmtId="0" fontId="26" fillId="7" borderId="4" xfId="0" applyFont="1" applyFill="1" applyBorder="1"/>
    <xf numFmtId="0" fontId="27" fillId="7" borderId="17" xfId="0" applyFont="1" applyFill="1" applyBorder="1"/>
    <xf numFmtId="0" fontId="27" fillId="7" borderId="10" xfId="0" applyFont="1" applyFill="1" applyBorder="1"/>
    <xf numFmtId="0" fontId="27" fillId="7" borderId="16" xfId="0" applyFont="1" applyFill="1" applyBorder="1"/>
    <xf numFmtId="49" fontId="28" fillId="7" borderId="0" xfId="0" applyNumberFormat="1" applyFont="1" applyFill="1" applyAlignment="1">
      <alignment vertical="top"/>
    </xf>
    <xf numFmtId="2" fontId="26" fillId="7" borderId="1" xfId="0" applyNumberFormat="1" applyFont="1" applyFill="1" applyBorder="1"/>
    <xf numFmtId="0" fontId="29" fillId="7" borderId="0" xfId="0" applyFont="1" applyFill="1"/>
    <xf numFmtId="0" fontId="26" fillId="4" borderId="1" xfId="0" applyFont="1" applyFill="1" applyBorder="1"/>
    <xf numFmtId="3" fontId="30" fillId="2" borderId="1" xfId="0" applyNumberFormat="1" applyFont="1" applyFill="1" applyBorder="1"/>
    <xf numFmtId="0" fontId="27" fillId="7" borderId="0" xfId="0" applyFont="1" applyFill="1"/>
    <xf numFmtId="0" fontId="31" fillId="7" borderId="0" xfId="0" applyFont="1" applyFill="1"/>
    <xf numFmtId="0" fontId="32" fillId="7" borderId="0" xfId="0" applyFont="1" applyFill="1"/>
    <xf numFmtId="0" fontId="33" fillId="7" borderId="0" xfId="0" applyFont="1" applyFill="1"/>
    <xf numFmtId="0" fontId="34" fillId="5" borderId="0" xfId="0" applyFont="1" applyFill="1" applyAlignment="1">
      <alignment horizontal="center"/>
    </xf>
    <xf numFmtId="0" fontId="35" fillId="5" borderId="0" xfId="0" applyFont="1" applyFill="1"/>
    <xf numFmtId="170" fontId="26" fillId="6" borderId="1" xfId="3" applyNumberFormat="1" applyFont="1" applyFill="1" applyBorder="1"/>
    <xf numFmtId="170" fontId="13" fillId="9" borderId="1" xfId="3" applyNumberFormat="1" applyFont="1" applyFill="1" applyBorder="1"/>
    <xf numFmtId="170" fontId="26" fillId="9" borderId="1" xfId="3" applyNumberFormat="1" applyFont="1" applyFill="1" applyBorder="1"/>
    <xf numFmtId="171" fontId="13" fillId="0" borderId="0" xfId="0" applyNumberFormat="1" applyFont="1"/>
    <xf numFmtId="0" fontId="36" fillId="0" borderId="0" xfId="0" applyFont="1"/>
    <xf numFmtId="0" fontId="37" fillId="0" borderId="0" xfId="0" applyFont="1"/>
    <xf numFmtId="0" fontId="7" fillId="5" borderId="0" xfId="0" applyFont="1" applyFill="1" applyAlignment="1">
      <alignment horizontal="center"/>
    </xf>
    <xf numFmtId="0" fontId="38" fillId="7" borderId="0" xfId="0" applyFont="1" applyFill="1"/>
    <xf numFmtId="0" fontId="25" fillId="7" borderId="0" xfId="0" applyFont="1" applyFill="1" applyAlignment="1">
      <alignment vertical="top"/>
    </xf>
    <xf numFmtId="0" fontId="5" fillId="3" borderId="5" xfId="0" applyFont="1" applyFill="1" applyBorder="1"/>
    <xf numFmtId="0" fontId="5" fillId="7" borderId="6" xfId="0" applyFont="1" applyFill="1" applyBorder="1"/>
    <xf numFmtId="0" fontId="13" fillId="7" borderId="6" xfId="0" applyFont="1" applyFill="1" applyBorder="1"/>
    <xf numFmtId="0" fontId="13" fillId="7" borderId="11" xfId="0" applyFont="1" applyFill="1" applyBorder="1"/>
    <xf numFmtId="0" fontId="25" fillId="7" borderId="0" xfId="0" applyFont="1" applyFill="1" applyAlignment="1">
      <alignment wrapText="1"/>
    </xf>
    <xf numFmtId="0" fontId="8" fillId="10" borderId="0" xfId="0" applyFont="1" applyFill="1"/>
    <xf numFmtId="0" fontId="8" fillId="10" borderId="5" xfId="0" applyFont="1" applyFill="1" applyBorder="1"/>
    <xf numFmtId="0" fontId="13" fillId="7" borderId="0" xfId="0" applyFont="1" applyFill="1" applyAlignment="1">
      <alignment horizontal="left" vertical="top" wrapText="1"/>
    </xf>
    <xf numFmtId="0" fontId="13" fillId="7" borderId="12" xfId="0" applyFont="1" applyFill="1" applyBorder="1" applyAlignment="1">
      <alignment horizontal="left" vertical="top" wrapText="1"/>
    </xf>
    <xf numFmtId="0" fontId="13" fillId="7" borderId="7" xfId="0" applyFont="1" applyFill="1" applyBorder="1" applyAlignment="1">
      <alignment wrapText="1"/>
    </xf>
    <xf numFmtId="0" fontId="13" fillId="7" borderId="1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3" fillId="7" borderId="13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3" fillId="7" borderId="15" xfId="0" applyFont="1" applyFill="1" applyBorder="1" applyAlignment="1">
      <alignment wrapText="1"/>
    </xf>
    <xf numFmtId="0" fontId="13" fillId="7" borderId="7" xfId="0" applyFont="1" applyFill="1" applyBorder="1" applyAlignment="1">
      <alignment wrapText="1"/>
    </xf>
    <xf numFmtId="0" fontId="17" fillId="5" borderId="0" xfId="0" applyFont="1" applyFill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7" fillId="5" borderId="0" xfId="0" applyFont="1" applyFill="1" applyAlignment="1">
      <alignment horizontal="left"/>
    </xf>
    <xf numFmtId="0" fontId="15" fillId="0" borderId="0" xfId="0" applyFont="1"/>
    <xf numFmtId="0" fontId="12" fillId="5" borderId="0" xfId="0" applyFont="1" applyFill="1" applyAlignment="1">
      <alignment horizontal="left" vertical="center"/>
    </xf>
    <xf numFmtId="0" fontId="19" fillId="7" borderId="7" xfId="2" applyFont="1" applyFill="1" applyBorder="1" applyAlignment="1">
      <alignment horizontal="left"/>
    </xf>
    <xf numFmtId="0" fontId="19" fillId="7" borderId="0" xfId="2" applyFont="1" applyFill="1" applyBorder="1" applyAlignment="1">
      <alignment horizontal="left"/>
    </xf>
    <xf numFmtId="0" fontId="19" fillId="7" borderId="12" xfId="2" applyFont="1" applyFill="1" applyBorder="1" applyAlignment="1">
      <alignment horizontal="left"/>
    </xf>
    <xf numFmtId="0" fontId="19" fillId="7" borderId="7" xfId="2" applyFont="1" applyFill="1" applyBorder="1" applyAlignment="1">
      <alignment horizontal="left" wrapText="1"/>
    </xf>
    <xf numFmtId="0" fontId="19" fillId="7" borderId="0" xfId="2" applyFont="1" applyFill="1" applyBorder="1" applyAlignment="1">
      <alignment horizontal="left" wrapText="1"/>
    </xf>
    <xf numFmtId="0" fontId="19" fillId="7" borderId="12" xfId="2" applyFont="1" applyFill="1" applyBorder="1" applyAlignment="1">
      <alignment horizontal="left" wrapText="1"/>
    </xf>
    <xf numFmtId="0" fontId="13" fillId="7" borderId="7" xfId="0" applyFont="1" applyFill="1" applyBorder="1" applyAlignment="1">
      <alignment horizontal="left" wrapText="1"/>
    </xf>
    <xf numFmtId="0" fontId="13" fillId="7" borderId="0" xfId="0" applyFont="1" applyFill="1" applyAlignment="1">
      <alignment horizontal="left" wrapText="1"/>
    </xf>
    <xf numFmtId="0" fontId="13" fillId="7" borderId="12" xfId="0" applyFont="1" applyFill="1" applyBorder="1" applyAlignment="1">
      <alignment horizontal="left" wrapText="1"/>
    </xf>
    <xf numFmtId="0" fontId="14" fillId="7" borderId="5" xfId="0" applyFont="1" applyFill="1" applyBorder="1" applyAlignment="1">
      <alignment horizontal="left"/>
    </xf>
    <xf numFmtId="0" fontId="14" fillId="7" borderId="6" xfId="0" applyFont="1" applyFill="1" applyBorder="1" applyAlignment="1">
      <alignment horizontal="left"/>
    </xf>
    <xf numFmtId="0" fontId="14" fillId="7" borderId="11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left"/>
    </xf>
    <xf numFmtId="0" fontId="14" fillId="7" borderId="0" xfId="0" applyFont="1" applyFill="1" applyAlignment="1">
      <alignment horizontal="left"/>
    </xf>
    <xf numFmtId="0" fontId="14" fillId="7" borderId="12" xfId="0" applyFont="1" applyFill="1" applyBorder="1" applyAlignment="1">
      <alignment horizontal="left"/>
    </xf>
    <xf numFmtId="0" fontId="13" fillId="7" borderId="0" xfId="0" applyFont="1" applyFill="1" applyAlignment="1">
      <alignment vertical="top" wrapText="1"/>
    </xf>
    <xf numFmtId="0" fontId="13" fillId="7" borderId="12" xfId="0" applyFont="1" applyFill="1" applyBorder="1" applyAlignment="1">
      <alignment vertical="top" wrapText="1"/>
    </xf>
    <xf numFmtId="0" fontId="0" fillId="7" borderId="0" xfId="0" applyFill="1" applyAlignment="1">
      <alignment wrapText="1"/>
    </xf>
    <xf numFmtId="0" fontId="0" fillId="7" borderId="12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12" xfId="0" applyFill="1" applyBorder="1" applyAlignment="1">
      <alignment wrapText="1"/>
    </xf>
  </cellXfs>
  <cellStyles count="4">
    <cellStyle name="Hyperlänk" xfId="2" builtinId="8"/>
    <cellStyle name="Normal" xfId="0" builtinId="0"/>
    <cellStyle name="Procent" xfId="1" builtinId="5"/>
    <cellStyle name="Tusental" xfId="3" builtinId="3"/>
  </cellStyles>
  <dxfs count="1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5356412</xdr:colOff>
      <xdr:row>0</xdr:row>
      <xdr:rowOff>52294</xdr:rowOff>
    </xdr:from>
    <xdr:to>
      <xdr:col>6</xdr:col>
      <xdr:colOff>501864</xdr:colOff>
      <xdr:row>6</xdr:row>
      <xdr:rowOff>124572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12C17C06-2106-4D1E-A46F-33749EB4D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4162" y="52294"/>
          <a:ext cx="1717702" cy="14534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421822</xdr:colOff>
      <xdr:row>0</xdr:row>
      <xdr:rowOff>122465</xdr:rowOff>
    </xdr:from>
    <xdr:to>
      <xdr:col>8</xdr:col>
      <xdr:colOff>352487</xdr:colOff>
      <xdr:row>2</xdr:row>
      <xdr:rowOff>158699</xdr:rowOff>
    </xdr:to>
    <xdr:pic>
      <xdr:nvPicPr>
        <xdr:cNvPr id="176" name="Bildobjekt 2" descr="Logotype med EU:s flagga och texten Medfinansierad av Europeiska unionen.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7465" y="122465"/>
          <a:ext cx="730765" cy="626370"/>
        </a:xfrm>
        <a:prstGeom prst="rect">
          <a:avLst/>
        </a:prstGeom>
      </xdr:spPr>
    </xdr:pic>
    <xdr:clientData/>
  </xdr:twoCellAnchor>
  <xdr:twoCellAnchor>
    <xdr:from>
      <xdr:col>6</xdr:col>
      <xdr:colOff>145677</xdr:colOff>
      <xdr:row>9</xdr:row>
      <xdr:rowOff>100853</xdr:rowOff>
    </xdr:from>
    <xdr:to>
      <xdr:col>6</xdr:col>
      <xdr:colOff>1243853</xdr:colOff>
      <xdr:row>11</xdr:row>
      <xdr:rowOff>100853</xdr:rowOff>
    </xdr:to>
    <xdr:sp macro="" textlink="">
      <xdr:nvSpPr>
        <xdr:cNvPr id="99" name="textruta 10">
          <a:extLst>
            <a:ext uri="{FF2B5EF4-FFF2-40B4-BE49-F238E27FC236}">
              <a16:creationId xmlns:a16="http://schemas.microsoft.com/office/drawing/2014/main" id="{D3AFC4CB-CEAA-4296-AD61-87CCF804C3C2}"/>
            </a:ext>
          </a:extLst>
        </xdr:cNvPr>
        <xdr:cNvSpPr txBox="1"/>
      </xdr:nvSpPr>
      <xdr:spPr>
        <a:xfrm>
          <a:off x="11711748" y="2645389"/>
          <a:ext cx="1098176" cy="35378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100" b="1"/>
            <a:t>RCR29</a:t>
          </a:r>
        </a:p>
      </xdr:txBody>
    </xdr:sp>
    <xdr:clientData/>
  </xdr:twoCellAnchor>
  <xdr:twoCellAnchor>
    <xdr:from>
      <xdr:col>5</xdr:col>
      <xdr:colOff>381001</xdr:colOff>
      <xdr:row>9</xdr:row>
      <xdr:rowOff>100853</xdr:rowOff>
    </xdr:from>
    <xdr:to>
      <xdr:col>5</xdr:col>
      <xdr:colOff>1479177</xdr:colOff>
      <xdr:row>11</xdr:row>
      <xdr:rowOff>100853</xdr:rowOff>
    </xdr:to>
    <xdr:sp macro="" textlink="">
      <xdr:nvSpPr>
        <xdr:cNvPr id="56" name="textruta 11">
          <a:extLst>
            <a:ext uri="{FF2B5EF4-FFF2-40B4-BE49-F238E27FC236}">
              <a16:creationId xmlns:a16="http://schemas.microsoft.com/office/drawing/2014/main" id="{D5A25CF4-B55E-44A2-BD13-4C45B5FD723A}"/>
            </a:ext>
          </a:extLst>
        </xdr:cNvPr>
        <xdr:cNvSpPr txBox="1"/>
      </xdr:nvSpPr>
      <xdr:spPr>
        <a:xfrm>
          <a:off x="10178144" y="2645389"/>
          <a:ext cx="1098176" cy="35378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100" b="1"/>
            <a:t>RCR26d</a:t>
          </a:r>
        </a:p>
      </xdr:txBody>
    </xdr:sp>
    <xdr:clientData/>
  </xdr:twoCellAnchor>
  <xdr:twoCellAnchor>
    <xdr:from>
      <xdr:col>4</xdr:col>
      <xdr:colOff>381000</xdr:colOff>
      <xdr:row>9</xdr:row>
      <xdr:rowOff>100853</xdr:rowOff>
    </xdr:from>
    <xdr:to>
      <xdr:col>4</xdr:col>
      <xdr:colOff>1479176</xdr:colOff>
      <xdr:row>11</xdr:row>
      <xdr:rowOff>100853</xdr:rowOff>
    </xdr:to>
    <xdr:sp macro="" textlink="">
      <xdr:nvSpPr>
        <xdr:cNvPr id="63" name="textruta 12">
          <a:extLst>
            <a:ext uri="{FF2B5EF4-FFF2-40B4-BE49-F238E27FC236}">
              <a16:creationId xmlns:a16="http://schemas.microsoft.com/office/drawing/2014/main" id="{5C37D5CC-64E8-4968-920F-1F8EE1A60475}"/>
            </a:ext>
          </a:extLst>
        </xdr:cNvPr>
        <xdr:cNvSpPr txBox="1"/>
      </xdr:nvSpPr>
      <xdr:spPr>
        <a:xfrm>
          <a:off x="8409214" y="2645389"/>
          <a:ext cx="1098176" cy="35378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100" b="1"/>
            <a:t>RCR26c</a:t>
          </a:r>
        </a:p>
      </xdr:txBody>
    </xdr:sp>
    <xdr:clientData/>
  </xdr:twoCellAnchor>
  <xdr:twoCellAnchor>
    <xdr:from>
      <xdr:col>3</xdr:col>
      <xdr:colOff>1030941</xdr:colOff>
      <xdr:row>9</xdr:row>
      <xdr:rowOff>100853</xdr:rowOff>
    </xdr:from>
    <xdr:to>
      <xdr:col>3</xdr:col>
      <xdr:colOff>2129117</xdr:colOff>
      <xdr:row>11</xdr:row>
      <xdr:rowOff>100853</xdr:rowOff>
    </xdr:to>
    <xdr:sp macro="" textlink="">
      <xdr:nvSpPr>
        <xdr:cNvPr id="68" name="textruta 13">
          <a:extLst>
            <a:ext uri="{FF2B5EF4-FFF2-40B4-BE49-F238E27FC236}">
              <a16:creationId xmlns:a16="http://schemas.microsoft.com/office/drawing/2014/main" id="{5F391CA1-65BC-4E07-B5CA-7F8AE66E4A5D}"/>
            </a:ext>
          </a:extLst>
        </xdr:cNvPr>
        <xdr:cNvSpPr txBox="1"/>
      </xdr:nvSpPr>
      <xdr:spPr>
        <a:xfrm>
          <a:off x="6201655" y="2645389"/>
          <a:ext cx="1098176" cy="35378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100" b="1"/>
            <a:t>RCR26b</a:t>
          </a:r>
        </a:p>
      </xdr:txBody>
    </xdr:sp>
    <xdr:clientData/>
  </xdr:twoCellAnchor>
  <xdr:twoCellAnchor>
    <xdr:from>
      <xdr:col>2</xdr:col>
      <xdr:colOff>313764</xdr:colOff>
      <xdr:row>9</xdr:row>
      <xdr:rowOff>100853</xdr:rowOff>
    </xdr:from>
    <xdr:to>
      <xdr:col>2</xdr:col>
      <xdr:colOff>1411940</xdr:colOff>
      <xdr:row>11</xdr:row>
      <xdr:rowOff>100853</xdr:rowOff>
    </xdr:to>
    <xdr:sp macro="" textlink="">
      <xdr:nvSpPr>
        <xdr:cNvPr id="73" name="textruta 14">
          <a:extLst>
            <a:ext uri="{FF2B5EF4-FFF2-40B4-BE49-F238E27FC236}">
              <a16:creationId xmlns:a16="http://schemas.microsoft.com/office/drawing/2014/main" id="{CB9271F6-70BE-4636-90C4-BAAE80892089}"/>
            </a:ext>
          </a:extLst>
        </xdr:cNvPr>
        <xdr:cNvSpPr txBox="1"/>
      </xdr:nvSpPr>
      <xdr:spPr>
        <a:xfrm>
          <a:off x="3783585" y="2645389"/>
          <a:ext cx="1098176" cy="35378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100" b="1"/>
            <a:t>RCR26a</a:t>
          </a:r>
        </a:p>
      </xdr:txBody>
    </xdr:sp>
    <xdr:clientData/>
  </xdr:twoCellAnchor>
  <xdr:twoCellAnchor>
    <xdr:from>
      <xdr:col>2</xdr:col>
      <xdr:colOff>885264</xdr:colOff>
      <xdr:row>5</xdr:row>
      <xdr:rowOff>56029</xdr:rowOff>
    </xdr:from>
    <xdr:to>
      <xdr:col>2</xdr:col>
      <xdr:colOff>1154205</xdr:colOff>
      <xdr:row>8</xdr:row>
      <xdr:rowOff>168089</xdr:rowOff>
    </xdr:to>
    <xdr:cxnSp macro="">
      <xdr:nvCxnSpPr>
        <xdr:cNvPr id="169" name="Rak pilkoppling 16">
          <a:extLst>
            <a:ext uri="{FF2B5EF4-FFF2-40B4-BE49-F238E27FC236}">
              <a16:creationId xmlns:a16="http://schemas.microsoft.com/office/drawing/2014/main" id="{9611776D-8A5D-7A33-B34C-2BE9EAA661F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4359088" y="1479176"/>
          <a:ext cx="268941" cy="84044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1994647</xdr:colOff>
      <xdr:row>5</xdr:row>
      <xdr:rowOff>100854</xdr:rowOff>
    </xdr:from>
    <xdr:to>
      <xdr:col>3</xdr:col>
      <xdr:colOff>2263588</xdr:colOff>
      <xdr:row>9</xdr:row>
      <xdr:rowOff>33619</xdr:rowOff>
    </xdr:to>
    <xdr:cxnSp macro="">
      <xdr:nvCxnSpPr>
        <xdr:cNvPr id="170" name="Rak pilkoppling 17">
          <a:extLst>
            <a:ext uri="{FF2B5EF4-FFF2-40B4-BE49-F238E27FC236}">
              <a16:creationId xmlns:a16="http://schemas.microsoft.com/office/drawing/2014/main" id="{A9E0AE0E-ED18-4CA0-B831-4D141E82EDA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7171765" y="1524001"/>
          <a:ext cx="268941" cy="84044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851647</xdr:colOff>
      <xdr:row>5</xdr:row>
      <xdr:rowOff>100854</xdr:rowOff>
    </xdr:from>
    <xdr:to>
      <xdr:col>4</xdr:col>
      <xdr:colOff>1120588</xdr:colOff>
      <xdr:row>9</xdr:row>
      <xdr:rowOff>33619</xdr:rowOff>
    </xdr:to>
    <xdr:cxnSp macro="">
      <xdr:nvCxnSpPr>
        <xdr:cNvPr id="167" name="Rak pilkoppling 21">
          <a:extLst>
            <a:ext uri="{FF2B5EF4-FFF2-40B4-BE49-F238E27FC236}">
              <a16:creationId xmlns:a16="http://schemas.microsoft.com/office/drawing/2014/main" id="{2D26E76E-051A-4ED3-A6AC-817E75FDD13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8886265" y="1524001"/>
          <a:ext cx="268941" cy="84044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896471</xdr:colOff>
      <xdr:row>5</xdr:row>
      <xdr:rowOff>112059</xdr:rowOff>
    </xdr:from>
    <xdr:to>
      <xdr:col>5</xdr:col>
      <xdr:colOff>1165412</xdr:colOff>
      <xdr:row>9</xdr:row>
      <xdr:rowOff>44824</xdr:rowOff>
    </xdr:to>
    <xdr:cxnSp macro="">
      <xdr:nvCxnSpPr>
        <xdr:cNvPr id="171" name="Rak pilkoppling 22">
          <a:extLst>
            <a:ext uri="{FF2B5EF4-FFF2-40B4-BE49-F238E27FC236}">
              <a16:creationId xmlns:a16="http://schemas.microsoft.com/office/drawing/2014/main" id="{392F0B54-1D3B-465A-919C-2789FDB70A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10686514" y="1718885"/>
          <a:ext cx="268941" cy="85213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806823</xdr:colOff>
      <xdr:row>7</xdr:row>
      <xdr:rowOff>100853</xdr:rowOff>
    </xdr:from>
    <xdr:to>
      <xdr:col>6</xdr:col>
      <xdr:colOff>925157</xdr:colOff>
      <xdr:row>9</xdr:row>
      <xdr:rowOff>22412</xdr:rowOff>
    </xdr:to>
    <xdr:cxnSp macro="">
      <xdr:nvCxnSpPr>
        <xdr:cNvPr id="168" name="Rak pilkoppling 23">
          <a:extLst>
            <a:ext uri="{FF2B5EF4-FFF2-40B4-BE49-F238E27FC236}">
              <a16:creationId xmlns:a16="http://schemas.microsoft.com/office/drawing/2014/main" id="{493237E1-83CA-4970-9B12-FDB1648A46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12360088" y="1983441"/>
          <a:ext cx="118334" cy="36979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326571</xdr:colOff>
      <xdr:row>19</xdr:row>
      <xdr:rowOff>136073</xdr:rowOff>
    </xdr:from>
    <xdr:to>
      <xdr:col>2</xdr:col>
      <xdr:colOff>1424747</xdr:colOff>
      <xdr:row>21</xdr:row>
      <xdr:rowOff>136073</xdr:rowOff>
    </xdr:to>
    <xdr:sp macro="" textlink="">
      <xdr:nvSpPr>
        <xdr:cNvPr id="174" name="textruta 10">
          <a:extLst>
            <a:ext uri="{FF2B5EF4-FFF2-40B4-BE49-F238E27FC236}">
              <a16:creationId xmlns:a16="http://schemas.microsoft.com/office/drawing/2014/main" id="{8C5EB46D-4B37-4740-A1B0-C6F30DB0EB53}"/>
            </a:ext>
          </a:extLst>
        </xdr:cNvPr>
        <xdr:cNvSpPr txBox="1"/>
      </xdr:nvSpPr>
      <xdr:spPr>
        <a:xfrm>
          <a:off x="3796392" y="5402037"/>
          <a:ext cx="1098176" cy="35378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100" b="1"/>
            <a:t>RCR29</a:t>
          </a:r>
        </a:p>
      </xdr:txBody>
    </xdr:sp>
    <xdr:clientData/>
  </xdr:twoCellAnchor>
  <xdr:twoCellAnchor>
    <xdr:from>
      <xdr:col>2</xdr:col>
      <xdr:colOff>987717</xdr:colOff>
      <xdr:row>17</xdr:row>
      <xdr:rowOff>40822</xdr:rowOff>
    </xdr:from>
    <xdr:to>
      <xdr:col>2</xdr:col>
      <xdr:colOff>1106051</xdr:colOff>
      <xdr:row>19</xdr:row>
      <xdr:rowOff>57632</xdr:rowOff>
    </xdr:to>
    <xdr:cxnSp macro="">
      <xdr:nvCxnSpPr>
        <xdr:cNvPr id="175" name="Rak pilkoppling 23">
          <a:extLst>
            <a:ext uri="{FF2B5EF4-FFF2-40B4-BE49-F238E27FC236}">
              <a16:creationId xmlns:a16="http://schemas.microsoft.com/office/drawing/2014/main" id="{69CD4893-0EC4-4CF8-8945-E525D2B651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4457538" y="4953001"/>
          <a:ext cx="118334" cy="37059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751912</xdr:colOff>
      <xdr:row>0</xdr:row>
      <xdr:rowOff>169623</xdr:rowOff>
    </xdr:from>
    <xdr:ext cx="748097" cy="634271"/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7C5C79E1-A402-4682-99A9-0477DF187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512" y="169623"/>
          <a:ext cx="748097" cy="634271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9429750</xdr:colOff>
      <xdr:row>0</xdr:row>
      <xdr:rowOff>104775</xdr:rowOff>
    </xdr:from>
    <xdr:ext cx="730765" cy="626370"/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72810E66-995A-4D43-9CA8-CEA840156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104775"/>
          <a:ext cx="730765" cy="62637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3558396</xdr:colOff>
      <xdr:row>0</xdr:row>
      <xdr:rowOff>71887</xdr:rowOff>
    </xdr:from>
    <xdr:to>
      <xdr:col>7</xdr:col>
      <xdr:colOff>389303</xdr:colOff>
      <xdr:row>1</xdr:row>
      <xdr:rowOff>356795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39481" y="71887"/>
          <a:ext cx="730765" cy="626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561295</xdr:colOff>
      <xdr:row>0</xdr:row>
      <xdr:rowOff>0</xdr:rowOff>
    </xdr:from>
    <xdr:to>
      <xdr:col>4</xdr:col>
      <xdr:colOff>706953</xdr:colOff>
      <xdr:row>2</xdr:row>
      <xdr:rowOff>34460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1938" y="0"/>
          <a:ext cx="730765" cy="633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790349</xdr:colOff>
      <xdr:row>0</xdr:row>
      <xdr:rowOff>0</xdr:rowOff>
    </xdr:from>
    <xdr:to>
      <xdr:col>4</xdr:col>
      <xdr:colOff>1521114</xdr:colOff>
      <xdr:row>2</xdr:row>
      <xdr:rowOff>34460</xdr:rowOff>
    </xdr:to>
    <xdr:pic>
      <xdr:nvPicPr>
        <xdr:cNvPr id="3" name="Bildobjekt 2" descr="Logotype med EU:s flagga och texten Medfinansierad av Europeiska unionen.">
          <a:extLst>
            <a:ext uri="{FF2B5EF4-FFF2-40B4-BE49-F238E27FC236}">
              <a16:creationId xmlns:a16="http://schemas.microsoft.com/office/drawing/2014/main" id="{B90B715F-FD46-FEED-9BE9-FBE885B5E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099" y="0"/>
          <a:ext cx="730765" cy="6218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547687</xdr:colOff>
      <xdr:row>0</xdr:row>
      <xdr:rowOff>0</xdr:rowOff>
    </xdr:from>
    <xdr:to>
      <xdr:col>4</xdr:col>
      <xdr:colOff>693345</xdr:colOff>
      <xdr:row>2</xdr:row>
      <xdr:rowOff>34460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0BC8D318-6847-4456-9297-7AB79767D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8330" y="0"/>
          <a:ext cx="730765" cy="633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561296</xdr:colOff>
      <xdr:row>0</xdr:row>
      <xdr:rowOff>0</xdr:rowOff>
    </xdr:from>
    <xdr:to>
      <xdr:col>4</xdr:col>
      <xdr:colOff>706954</xdr:colOff>
      <xdr:row>2</xdr:row>
      <xdr:rowOff>34460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8191CBE4-C6AC-4296-9FDE-71825C54E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1939" y="0"/>
          <a:ext cx="730765" cy="633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238126</xdr:colOff>
      <xdr:row>1</xdr:row>
      <xdr:rowOff>19844</xdr:rowOff>
    </xdr:from>
    <xdr:to>
      <xdr:col>7</xdr:col>
      <xdr:colOff>373579</xdr:colOff>
      <xdr:row>2</xdr:row>
      <xdr:rowOff>130276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7814" y="496094"/>
          <a:ext cx="730765" cy="6263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1</xdr:row>
      <xdr:rowOff>0</xdr:rowOff>
    </xdr:from>
    <xdr:to>
      <xdr:col>7</xdr:col>
      <xdr:colOff>435943</xdr:colOff>
      <xdr:row>2</xdr:row>
      <xdr:rowOff>127441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1607" y="294821"/>
          <a:ext cx="730765" cy="6263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259773</xdr:colOff>
      <xdr:row>1</xdr:row>
      <xdr:rowOff>34637</xdr:rowOff>
    </xdr:from>
    <xdr:to>
      <xdr:col>7</xdr:col>
      <xdr:colOff>401720</xdr:colOff>
      <xdr:row>2</xdr:row>
      <xdr:rowOff>297325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6864" y="450273"/>
          <a:ext cx="730765" cy="6263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1</xdr:row>
      <xdr:rowOff>47625</xdr:rowOff>
    </xdr:from>
    <xdr:to>
      <xdr:col>7</xdr:col>
      <xdr:colOff>373577</xdr:colOff>
      <xdr:row>2</xdr:row>
      <xdr:rowOff>173932</xdr:rowOff>
    </xdr:to>
    <xdr:pic>
      <xdr:nvPicPr>
        <xdr:cNvPr id="2" name="Bildobjekt 1" descr="Logotype med EU:s flagga och texten Medfinansierad av Europeiska unionen.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523875"/>
          <a:ext cx="730765" cy="6263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sven\Downloads\Ber&#228;kningsverktyg%20-%20egenproducerad%20energi%20utkast_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illvaxten.sharepoint.com/sites/ProjektUtvarderingsfunktionen/Delade%20dokument/1%20Strategiskt%20programst&#246;d/Indikatorer/Klimatindikatorer/Ber&#228;kningsverktyg%20f&#246;renkling/Ber&#228;kningsverktyg%20-%20egenproducerad%20energi%20utkast.xlsx" TargetMode="External"/><Relationship Id="rId1" Type="http://schemas.openxmlformats.org/officeDocument/2006/relationships/externalLinkPath" Target="Ber&#228;kningsverktyg%20-%20egenproducerad%20energi%20utk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llgänglighet"/>
    </sheetNames>
    <sheetDataSet>
      <sheetData sheetId="0">
        <row r="12">
          <cell r="A12" t="str">
            <v>Följ standarder för tillgänglighet - Vägledning för webbutveckling (webbriktlinjer.se)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ktioner - Läs detta först"/>
      <sheetName val="Producerad energi"/>
      <sheetName val="Rapporteras till Tillväxtverket"/>
      <sheetName val="Omvandling"/>
      <sheetName val="Tillgänglighet"/>
      <sheetName val="Referenser och käll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A12" t="str">
            <v>Följ standarder för tillgänglighet - Vägledning för webbutveckling (webbriktlinjer.se)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ebbriktlinjer.se/lagkrav/folj-standarder-tillganglighet/" TargetMode="External"/><Relationship Id="rId1" Type="http://schemas.openxmlformats.org/officeDocument/2006/relationships/hyperlink" Target="https://support.microsoft.com/sv-se/office/g%C3%B6r-dina-excel-dokument-tillg%C3%A4ngliga-f%C3%B6r-personer-med-funktionsneds%C3%A4ttning-6cc05fc5-1314-48b5-8eb3-683e49b3e593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imyndigheten.se/48e101/globalassets/statistik/puffblock/ems-varmevarden-2021.xlsx" TargetMode="External"/><Relationship Id="rId3" Type="http://schemas.openxmlformats.org/officeDocument/2006/relationships/hyperlink" Target="https://www.environdec.com/library/epd1435" TargetMode="External"/><Relationship Id="rId7" Type="http://schemas.openxmlformats.org/officeDocument/2006/relationships/hyperlink" Target="https://bransch.trafikverket.se/contentassets/d4c1beff0a9a4e91b0246ef155188c3d/emissionsfaktorer-vagtrafik-2020-2030-och-2040.xlsx" TargetMode="External"/><Relationship Id="rId2" Type="http://schemas.openxmlformats.org/officeDocument/2006/relationships/hyperlink" Target="https://www.environdec.com/library/epd88" TargetMode="External"/><Relationship Id="rId1" Type="http://schemas.openxmlformats.org/officeDocument/2006/relationships/hyperlink" Target="https://www.energiforetagen.se/statistik/fjarrvarmestatistik/miljovardering-av-fjarrvarme/" TargetMode="External"/><Relationship Id="rId6" Type="http://schemas.openxmlformats.org/officeDocument/2006/relationships/hyperlink" Target="https://bransch.trafikverket.se/contentassets/3c85ef29f30b4f58aa895dc52efbb14a/handbok-for-vagtrafikens-luftfororeningar/kapitel-6-bilagor-emissionsfaktorer-2017-2020-2030.pdf" TargetMode="External"/><Relationship Id="rId5" Type="http://schemas.openxmlformats.org/officeDocument/2006/relationships/hyperlink" Target="https://smed.se/luft-och-klimat/4708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s://www.naturvardsverket.se/contentassets/9db319015c994a9d88f64fffae725765/vagledning-berakna-utslappsminskning-2022-05-06.pdf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864C-B421-4858-9CB3-654FD5CE54D9}">
  <sheetPr>
    <tabColor theme="7"/>
  </sheetPr>
  <dimension ref="A1:D41"/>
  <sheetViews>
    <sheetView tabSelected="1" zoomScaleNormal="100" workbookViewId="0">
      <selection activeCell="J35" sqref="J35"/>
    </sheetView>
  </sheetViews>
  <sheetFormatPr defaultColWidth="9.140625" defaultRowHeight="14.25" x14ac:dyDescent="0.2"/>
  <cols>
    <col min="1" max="1" width="86.140625" style="39" customWidth="1"/>
    <col min="2" max="2" width="29.140625" style="39" bestFit="1" customWidth="1"/>
    <col min="3" max="3" width="8.85546875" style="39" bestFit="1" customWidth="1"/>
    <col min="4" max="4" width="77.42578125" style="39" bestFit="1" customWidth="1"/>
    <col min="5" max="16384" width="9.140625" style="39"/>
  </cols>
  <sheetData>
    <row r="1" spans="1:4" ht="25.5" x14ac:dyDescent="0.35">
      <c r="A1" s="130" t="s">
        <v>208</v>
      </c>
    </row>
    <row r="2" spans="1:4" x14ac:dyDescent="0.2">
      <c r="A2" s="42"/>
    </row>
    <row r="3" spans="1:4" ht="21.95" customHeight="1" x14ac:dyDescent="0.2">
      <c r="A3" s="131" t="s">
        <v>215</v>
      </c>
      <c r="B3" s="75"/>
    </row>
    <row r="4" spans="1:4" ht="15.75" x14ac:dyDescent="0.25">
      <c r="B4" s="96" t="s">
        <v>216</v>
      </c>
      <c r="C4" s="75" t="s">
        <v>220</v>
      </c>
    </row>
    <row r="5" spans="1:4" ht="15.75" x14ac:dyDescent="0.25">
      <c r="B5" s="96" t="s">
        <v>217</v>
      </c>
      <c r="C5" s="75" t="s">
        <v>221</v>
      </c>
    </row>
    <row r="6" spans="1:4" ht="15.75" x14ac:dyDescent="0.25">
      <c r="B6" s="96" t="s">
        <v>218</v>
      </c>
      <c r="C6" s="75" t="s">
        <v>222</v>
      </c>
    </row>
    <row r="7" spans="1:4" ht="15.75" x14ac:dyDescent="0.25">
      <c r="B7" s="96" t="s">
        <v>219</v>
      </c>
      <c r="C7" s="75" t="s">
        <v>223</v>
      </c>
    </row>
    <row r="8" spans="1:4" ht="15" x14ac:dyDescent="0.2">
      <c r="B8" s="137" t="s">
        <v>209</v>
      </c>
      <c r="C8" s="75" t="s">
        <v>210</v>
      </c>
    </row>
    <row r="9" spans="1:4" ht="15" x14ac:dyDescent="0.2">
      <c r="B9" s="95" t="s">
        <v>158</v>
      </c>
      <c r="C9" s="75" t="s">
        <v>211</v>
      </c>
    </row>
    <row r="10" spans="1:4" ht="15" x14ac:dyDescent="0.2">
      <c r="B10" s="95" t="s">
        <v>115</v>
      </c>
      <c r="C10" s="75" t="s">
        <v>212</v>
      </c>
    </row>
    <row r="11" spans="1:4" ht="15" thickBot="1" x14ac:dyDescent="0.25">
      <c r="A11" s="42"/>
    </row>
    <row r="12" spans="1:4" ht="12.95" customHeight="1" x14ac:dyDescent="0.2">
      <c r="A12" s="132" t="s">
        <v>224</v>
      </c>
      <c r="B12" s="133"/>
      <c r="C12" s="134"/>
      <c r="D12" s="135"/>
    </row>
    <row r="13" spans="1:4" ht="12.95" customHeight="1" x14ac:dyDescent="0.2">
      <c r="A13" s="81" t="s">
        <v>213</v>
      </c>
      <c r="B13" s="75"/>
      <c r="D13" s="82"/>
    </row>
    <row r="14" spans="1:4" ht="15" x14ac:dyDescent="0.25">
      <c r="A14" s="87"/>
      <c r="D14" s="82"/>
    </row>
    <row r="15" spans="1:4" ht="47.25" customHeight="1" x14ac:dyDescent="0.25">
      <c r="A15" s="141" t="s">
        <v>226</v>
      </c>
      <c r="B15" s="174"/>
      <c r="C15" s="174"/>
      <c r="D15" s="175"/>
    </row>
    <row r="16" spans="1:4" ht="15" x14ac:dyDescent="0.25">
      <c r="A16" s="141"/>
      <c r="B16" s="174"/>
      <c r="C16" s="174"/>
      <c r="D16" s="175"/>
    </row>
    <row r="17" spans="1:4" ht="15" customHeight="1" x14ac:dyDescent="0.25">
      <c r="A17" s="141" t="s">
        <v>225</v>
      </c>
      <c r="B17" s="174"/>
      <c r="C17" s="174"/>
      <c r="D17" s="175"/>
    </row>
    <row r="18" spans="1:4" ht="15" x14ac:dyDescent="0.25">
      <c r="A18" s="141"/>
      <c r="B18" s="174"/>
      <c r="C18" s="174"/>
      <c r="D18" s="175"/>
    </row>
    <row r="19" spans="1:4" ht="14.25" customHeight="1" x14ac:dyDescent="0.25">
      <c r="A19" s="141" t="s">
        <v>234</v>
      </c>
      <c r="B19" s="43"/>
      <c r="C19" s="43"/>
      <c r="D19" s="142"/>
    </row>
    <row r="20" spans="1:4" ht="15" customHeight="1" x14ac:dyDescent="0.25">
      <c r="A20" s="141" t="s">
        <v>227</v>
      </c>
      <c r="B20" s="43"/>
      <c r="C20" s="43"/>
      <c r="D20" s="142"/>
    </row>
    <row r="21" spans="1:4" ht="43.5" x14ac:dyDescent="0.2">
      <c r="A21" s="141" t="s">
        <v>228</v>
      </c>
      <c r="B21" s="43"/>
      <c r="C21" s="43"/>
      <c r="D21" s="142"/>
    </row>
    <row r="22" spans="1:4" ht="29.25" x14ac:dyDescent="0.2">
      <c r="A22" s="141" t="s">
        <v>229</v>
      </c>
      <c r="B22" s="43"/>
      <c r="C22" s="43"/>
      <c r="D22" s="142"/>
    </row>
    <row r="23" spans="1:4" ht="43.5" x14ac:dyDescent="0.2">
      <c r="A23" s="141" t="s">
        <v>230</v>
      </c>
      <c r="B23" s="43"/>
      <c r="C23" s="43"/>
      <c r="D23" s="142"/>
    </row>
    <row r="24" spans="1:4" ht="15.75" thickBot="1" x14ac:dyDescent="0.3">
      <c r="A24" s="144" t="s">
        <v>231</v>
      </c>
      <c r="B24" s="145"/>
      <c r="C24" s="145"/>
      <c r="D24" s="146"/>
    </row>
    <row r="25" spans="1:4" ht="15.75" thickBot="1" x14ac:dyDescent="0.25">
      <c r="A25" s="136"/>
      <c r="B25" s="75"/>
    </row>
    <row r="26" spans="1:4" ht="15" x14ac:dyDescent="0.2">
      <c r="A26" s="138" t="s">
        <v>209</v>
      </c>
      <c r="B26" s="133"/>
      <c r="C26" s="134"/>
      <c r="D26" s="135"/>
    </row>
    <row r="27" spans="1:4" ht="57.75" x14ac:dyDescent="0.25">
      <c r="A27" s="141" t="s">
        <v>232</v>
      </c>
      <c r="B27" s="174"/>
      <c r="C27" s="174"/>
      <c r="D27" s="175"/>
    </row>
    <row r="28" spans="1:4" ht="14.25" customHeight="1" x14ac:dyDescent="0.25">
      <c r="A28" s="143"/>
      <c r="B28" s="174"/>
      <c r="C28" s="174"/>
      <c r="D28" s="175"/>
    </row>
    <row r="29" spans="1:4" ht="15" x14ac:dyDescent="0.25">
      <c r="A29" s="147"/>
      <c r="B29" s="176"/>
      <c r="C29" s="176"/>
      <c r="D29" s="177"/>
    </row>
    <row r="30" spans="1:4" ht="42.75" x14ac:dyDescent="0.2">
      <c r="A30" s="141" t="s">
        <v>237</v>
      </c>
      <c r="B30" s="43"/>
      <c r="C30" s="43"/>
      <c r="D30" s="142"/>
    </row>
    <row r="31" spans="1:4" ht="14.25" customHeight="1" x14ac:dyDescent="0.2">
      <c r="A31" s="141"/>
      <c r="B31" s="43"/>
      <c r="C31" s="43"/>
      <c r="D31" s="142"/>
    </row>
    <row r="32" spans="1:4" ht="42.75" x14ac:dyDescent="0.2">
      <c r="A32" s="141" t="s">
        <v>233</v>
      </c>
      <c r="B32" s="43"/>
      <c r="C32" s="43"/>
      <c r="D32" s="142"/>
    </row>
    <row r="33" spans="1:4" ht="14.25" customHeight="1" x14ac:dyDescent="0.2">
      <c r="A33" s="141"/>
      <c r="B33" s="43"/>
      <c r="C33" s="43"/>
      <c r="D33" s="142"/>
    </row>
    <row r="34" spans="1:4" ht="21.95" customHeight="1" x14ac:dyDescent="0.25">
      <c r="A34" s="87" t="s">
        <v>3</v>
      </c>
      <c r="D34" s="82"/>
    </row>
    <row r="35" spans="1:4" ht="42.75" x14ac:dyDescent="0.2">
      <c r="A35" s="172" t="s">
        <v>236</v>
      </c>
      <c r="B35" s="172"/>
      <c r="C35" s="172"/>
      <c r="D35" s="173"/>
    </row>
    <row r="36" spans="1:4" ht="14.25" customHeight="1" x14ac:dyDescent="0.2">
      <c r="A36" s="172"/>
      <c r="B36" s="172"/>
      <c r="C36" s="172"/>
      <c r="D36" s="173"/>
    </row>
    <row r="37" spans="1:4" ht="20.100000000000001" customHeight="1" x14ac:dyDescent="0.25">
      <c r="A37" s="87" t="s">
        <v>4</v>
      </c>
      <c r="D37" s="82"/>
    </row>
    <row r="38" spans="1:4" ht="42.75" x14ac:dyDescent="0.2">
      <c r="A38" s="172" t="s">
        <v>235</v>
      </c>
      <c r="B38" s="172"/>
      <c r="C38" s="172"/>
      <c r="D38" s="173"/>
    </row>
    <row r="39" spans="1:4" x14ac:dyDescent="0.2">
      <c r="A39" s="172"/>
      <c r="B39" s="172"/>
      <c r="C39" s="172"/>
      <c r="D39" s="173"/>
    </row>
    <row r="40" spans="1:4" x14ac:dyDescent="0.2">
      <c r="A40" s="139"/>
      <c r="B40" s="139"/>
      <c r="C40" s="139"/>
      <c r="D40" s="140"/>
    </row>
    <row r="41" spans="1:4" ht="15" thickBot="1" x14ac:dyDescent="0.25">
      <c r="A41" s="90" t="s">
        <v>214</v>
      </c>
      <c r="B41" s="88"/>
      <c r="C41" s="88"/>
      <c r="D41" s="89"/>
    </row>
  </sheetData>
  <mergeCells count="1">
    <mergeCell ref="A29:D29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C43E-84E8-4588-BFE4-2B8E37311DC4}">
  <sheetPr>
    <tabColor theme="4" tint="-0.249977111117893"/>
  </sheetPr>
  <dimension ref="A1:I18"/>
  <sheetViews>
    <sheetView zoomScale="115" zoomScaleNormal="115" workbookViewId="0"/>
  </sheetViews>
  <sheetFormatPr defaultColWidth="8.85546875" defaultRowHeight="14.25" x14ac:dyDescent="0.2"/>
  <cols>
    <col min="1" max="1" width="36.5703125" style="13" customWidth="1"/>
    <col min="2" max="2" width="15.42578125" style="13" customWidth="1"/>
    <col min="3" max="3" width="25.5703125" style="13" customWidth="1"/>
    <col min="4" max="4" width="42.85546875" style="13" customWidth="1"/>
    <col min="5" max="6" width="26.42578125" style="13" customWidth="1"/>
    <col min="7" max="7" width="22" style="13" bestFit="1" customWidth="1"/>
    <col min="8" max="8" width="12" style="13" bestFit="1" customWidth="1"/>
    <col min="9" max="16384" width="8.85546875" style="13"/>
  </cols>
  <sheetData>
    <row r="1" spans="1:9" ht="26.25" x14ac:dyDescent="0.4">
      <c r="A1" s="17" t="s">
        <v>205</v>
      </c>
    </row>
    <row r="2" spans="1:9" ht="20.25" x14ac:dyDescent="0.3">
      <c r="A2" s="127" t="s">
        <v>206</v>
      </c>
    </row>
    <row r="3" spans="1:9" ht="20.25" x14ac:dyDescent="0.3">
      <c r="A3" s="127"/>
    </row>
    <row r="4" spans="1:9" ht="20.25" x14ac:dyDescent="0.3">
      <c r="A4" s="12" t="s">
        <v>0</v>
      </c>
      <c r="B4" s="12" t="s">
        <v>109</v>
      </c>
      <c r="C4" s="12" t="s">
        <v>5</v>
      </c>
      <c r="D4" s="12" t="s">
        <v>73</v>
      </c>
      <c r="E4" s="12" t="s">
        <v>6</v>
      </c>
      <c r="F4" s="12" t="s">
        <v>74</v>
      </c>
      <c r="G4" s="122" t="s">
        <v>204</v>
      </c>
    </row>
    <row r="5" spans="1:9" ht="17.45" customHeight="1" x14ac:dyDescent="0.2">
      <c r="A5" s="14" t="s">
        <v>128</v>
      </c>
      <c r="B5" s="14" t="s">
        <v>201</v>
      </c>
      <c r="C5" s="92">
        <f>IFERROR('Baseline_uppnått värde bostäder'!$F$46/1000,"-")</f>
        <v>0</v>
      </c>
      <c r="D5" s="92">
        <f>IFERROR('Baseline_uppnått värde off.bygg'!$F$46/1000,"-")</f>
        <v>0</v>
      </c>
      <c r="E5" s="92">
        <f>IFERROR('Baseline_uppnått värde företag'!$F$46/1000,"-")</f>
        <v>0</v>
      </c>
      <c r="F5" s="92">
        <f>IFERROR('Baseline_uppnått värde övrigt'!$F$46/1000,"-")</f>
        <v>0</v>
      </c>
      <c r="G5" s="125"/>
      <c r="H5" s="36"/>
    </row>
    <row r="6" spans="1:9" ht="18" customHeight="1" x14ac:dyDescent="0.2">
      <c r="A6" s="14" t="s">
        <v>129</v>
      </c>
      <c r="B6" s="14" t="s">
        <v>201</v>
      </c>
      <c r="C6" s="92">
        <f>IFERROR('Baseline_uppnått värde bostäder'!$N$46/1000,"-")</f>
        <v>0</v>
      </c>
      <c r="D6" s="92">
        <f>IFERROR('Baseline_uppnått värde off.bygg'!$N$46/1000,"-")</f>
        <v>0</v>
      </c>
      <c r="E6" s="92">
        <f>IFERROR('Baseline_uppnått värde företag'!$N$46/1000,"-")</f>
        <v>0</v>
      </c>
      <c r="F6" s="92">
        <f>IFERROR('Baseline_uppnått värde övrigt'!$N$46/1000,"-")</f>
        <v>0</v>
      </c>
      <c r="G6" s="125"/>
    </row>
    <row r="7" spans="1:9" ht="19.350000000000001" customHeight="1" x14ac:dyDescent="0.2">
      <c r="A7" s="14" t="s">
        <v>130</v>
      </c>
      <c r="B7" s="14" t="s">
        <v>202</v>
      </c>
      <c r="C7" s="124"/>
      <c r="D7" s="124"/>
      <c r="E7" s="124"/>
      <c r="F7" s="124"/>
      <c r="G7" s="123">
        <f>('Baseline_uppnått värde bostäder'!F47+'Baseline_uppnått värde off.bygg'!F47+'Baseline_uppnått värde företag'!F47+'Baseline_uppnått värde övrigt'!F47)/1000</f>
        <v>0</v>
      </c>
    </row>
    <row r="8" spans="1:9" ht="21.6" customHeight="1" x14ac:dyDescent="0.2">
      <c r="A8" s="14" t="s">
        <v>131</v>
      </c>
      <c r="B8" s="14" t="s">
        <v>202</v>
      </c>
      <c r="C8" s="124"/>
      <c r="D8" s="124"/>
      <c r="E8" s="124"/>
      <c r="F8" s="124"/>
      <c r="G8" s="123">
        <f>('Baseline_uppnått värde bostäder'!N47+'Baseline_uppnått värde off.bygg'!N47+'Baseline_uppnått värde företag'!N47+'Baseline_uppnått värde övrigt'!N47)/1000</f>
        <v>0</v>
      </c>
      <c r="I8" s="126"/>
    </row>
    <row r="14" spans="1:9" ht="20.25" x14ac:dyDescent="0.3">
      <c r="A14" s="128" t="s">
        <v>207</v>
      </c>
    </row>
    <row r="15" spans="1:9" ht="20.25" x14ac:dyDescent="0.3">
      <c r="A15" s="128"/>
    </row>
    <row r="16" spans="1:9" ht="20.25" x14ac:dyDescent="0.3">
      <c r="A16" s="122" t="s">
        <v>0</v>
      </c>
      <c r="B16" s="122" t="s">
        <v>109</v>
      </c>
      <c r="C16" s="122" t="s">
        <v>204</v>
      </c>
    </row>
    <row r="17" spans="1:4" x14ac:dyDescent="0.2">
      <c r="A17" s="98" t="s">
        <v>130</v>
      </c>
      <c r="B17" s="98" t="s">
        <v>202</v>
      </c>
      <c r="C17" s="123">
        <f>('Baseline_uppnått värde bostäder'!F47+'Baseline_uppnått värde off.bygg'!F47+'Baseline_uppnått värde företag'!F47+'Baseline_uppnått värde övrigt'!F47)/1000</f>
        <v>0</v>
      </c>
    </row>
    <row r="18" spans="1:4" x14ac:dyDescent="0.2">
      <c r="A18" s="98" t="s">
        <v>131</v>
      </c>
      <c r="B18" s="98" t="s">
        <v>202</v>
      </c>
      <c r="C18" s="123">
        <f>('Baseline_uppnått värde bostäder'!N47+'Baseline_uppnått värde off.bygg'!N47+'Baseline_uppnått värde företag'!N47+'Baseline_uppnått värde övrigt'!N47)/1000</f>
        <v>0</v>
      </c>
      <c r="D18" s="126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1C08-4520-494C-A29F-D131C88CBA66}">
  <sheetPr>
    <tabColor theme="7" tint="0.39997558519241921"/>
  </sheetPr>
  <dimension ref="A1:DJ167"/>
  <sheetViews>
    <sheetView showGridLines="0" zoomScaleNormal="100" workbookViewId="0"/>
  </sheetViews>
  <sheetFormatPr defaultColWidth="8.85546875" defaultRowHeight="14.25" x14ac:dyDescent="0.2"/>
  <cols>
    <col min="1" max="1" width="63.140625" style="97" customWidth="1"/>
    <col min="2" max="2" width="42.85546875" style="97" customWidth="1"/>
    <col min="3" max="3" width="24.85546875" style="101" customWidth="1"/>
    <col min="4" max="4" width="21.140625" style="97" customWidth="1"/>
    <col min="5" max="5" width="25.140625" style="97" bestFit="1" customWidth="1"/>
    <col min="6" max="49" width="8.85546875" style="101"/>
    <col min="50" max="51" width="8.85546875" style="101" bestFit="1"/>
    <col min="52" max="52" width="8.85546875" style="97" bestFit="1"/>
    <col min="53" max="16384" width="8.85546875" style="97"/>
  </cols>
  <sheetData>
    <row r="1" spans="1:114" s="101" customFormat="1" ht="26.25" x14ac:dyDescent="0.4">
      <c r="A1" s="120" t="s">
        <v>158</v>
      </c>
    </row>
    <row r="2" spans="1:114" s="101" customFormat="1" ht="26.45" customHeight="1" x14ac:dyDescent="0.2">
      <c r="A2" s="119" t="s">
        <v>166</v>
      </c>
    </row>
    <row r="3" spans="1:114" s="101" customFormat="1" ht="49.7" customHeight="1" x14ac:dyDescent="0.3">
      <c r="A3" s="118" t="s">
        <v>160</v>
      </c>
    </row>
    <row r="4" spans="1:114" s="101" customFormat="1" ht="31.35" customHeight="1" x14ac:dyDescent="0.25">
      <c r="A4" s="117" t="s">
        <v>159</v>
      </c>
      <c r="B4" s="117" t="s">
        <v>9</v>
      </c>
    </row>
    <row r="5" spans="1:114" ht="15" x14ac:dyDescent="0.2">
      <c r="A5" s="116"/>
      <c r="B5" s="115">
        <f>A5*0.277778</f>
        <v>0</v>
      </c>
      <c r="D5" s="101"/>
      <c r="E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</row>
    <row r="6" spans="1:114" s="101" customFormat="1" ht="58.7" customHeight="1" x14ac:dyDescent="0.3">
      <c r="A6" s="118" t="s">
        <v>178</v>
      </c>
    </row>
    <row r="7" spans="1:114" s="101" customFormat="1" ht="37.35" customHeight="1" x14ac:dyDescent="0.25">
      <c r="A7" s="114" t="s">
        <v>161</v>
      </c>
    </row>
    <row r="8" spans="1:114" s="101" customFormat="1" ht="22.7" customHeight="1" x14ac:dyDescent="0.25">
      <c r="A8" s="117" t="s">
        <v>84</v>
      </c>
      <c r="B8" s="117" t="s">
        <v>162</v>
      </c>
      <c r="C8" s="117" t="s">
        <v>152</v>
      </c>
      <c r="D8" s="117" t="s">
        <v>9</v>
      </c>
    </row>
    <row r="9" spans="1:114" ht="15" x14ac:dyDescent="0.2">
      <c r="A9" s="116"/>
      <c r="B9" s="116"/>
      <c r="C9" s="113">
        <f>IF(A9=B25,(C25/1000),IF(A9=B26,C26,IF(A9=B27,C27,IF(A9=B28,C28,IF(A9=B29,(C29/1000),IF(A9=B30,(C30/1000),IF(A9=B31,C31,0)))))))</f>
        <v>0</v>
      </c>
      <c r="D9" s="115">
        <f>(B9*0.001)*C9*1000</f>
        <v>0</v>
      </c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</row>
    <row r="10" spans="1:114" s="101" customFormat="1" ht="33" customHeight="1" x14ac:dyDescent="0.25">
      <c r="A10" s="114" t="s">
        <v>168</v>
      </c>
    </row>
    <row r="11" spans="1:114" ht="23.45" customHeight="1" x14ac:dyDescent="0.25">
      <c r="A11" s="99" t="s">
        <v>84</v>
      </c>
      <c r="B11" s="99" t="s">
        <v>169</v>
      </c>
      <c r="C11" s="117" t="s">
        <v>152</v>
      </c>
      <c r="D11" s="117" t="s">
        <v>9</v>
      </c>
      <c r="E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</row>
    <row r="12" spans="1:114" ht="15" x14ac:dyDescent="0.2">
      <c r="A12" s="116"/>
      <c r="B12" s="116"/>
      <c r="C12" s="113">
        <f>IF(A12=B25,(C25/1000),IF(A12=B26,C26,IF(A12=B27,C27,IF(A12=B28,C28,IF(A12=B29,(C29/1000),IF(A12=B30,(C30/1000),IF(A12=B31,C31,0)))))))</f>
        <v>0</v>
      </c>
      <c r="D12" s="115">
        <f>B12*C12*1000</f>
        <v>0</v>
      </c>
      <c r="E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</row>
    <row r="13" spans="1:114" s="101" customFormat="1" ht="36" customHeight="1" x14ac:dyDescent="0.25">
      <c r="A13" s="114" t="s">
        <v>164</v>
      </c>
    </row>
    <row r="14" spans="1:114" s="101" customFormat="1" ht="22.35" customHeight="1" x14ac:dyDescent="0.25">
      <c r="A14" s="117" t="s">
        <v>84</v>
      </c>
      <c r="B14" s="117" t="s">
        <v>154</v>
      </c>
      <c r="C14" s="117" t="s">
        <v>152</v>
      </c>
      <c r="D14" s="117" t="s">
        <v>9</v>
      </c>
    </row>
    <row r="15" spans="1:114" ht="15" x14ac:dyDescent="0.2">
      <c r="A15" s="116"/>
      <c r="B15" s="116"/>
      <c r="C15" s="113">
        <f>IF(A15=B32,C32,IF(A15=B33,C33,IF(A15=B34,C34,IF(A15=B35,C35,IF(A15=B36,(C36/1000),IF(A15=B37,(C37/1000),IF(A15=B38,C38,0)))))))</f>
        <v>0</v>
      </c>
      <c r="D15" s="115">
        <f>B15*C15*1000</f>
        <v>0</v>
      </c>
    </row>
    <row r="16" spans="1:114" s="101" customFormat="1" ht="42" customHeight="1" x14ac:dyDescent="0.3">
      <c r="A16" s="118" t="s">
        <v>165</v>
      </c>
    </row>
    <row r="17" spans="1:5" s="101" customFormat="1" ht="36" customHeight="1" x14ac:dyDescent="0.25">
      <c r="A17" s="114" t="s">
        <v>161</v>
      </c>
    </row>
    <row r="18" spans="1:5" s="101" customFormat="1" ht="23.45" customHeight="1" x14ac:dyDescent="0.25">
      <c r="A18" s="117" t="s">
        <v>84</v>
      </c>
      <c r="B18" s="117" t="s">
        <v>162</v>
      </c>
      <c r="C18" s="117" t="s">
        <v>152</v>
      </c>
      <c r="D18" s="117" t="s">
        <v>9</v>
      </c>
    </row>
    <row r="19" spans="1:5" ht="15" x14ac:dyDescent="0.2">
      <c r="A19" s="116"/>
      <c r="B19" s="116"/>
      <c r="C19" s="113">
        <f>IF(A19=B41,C41,IF(A19=B42,C42,IF(A19=B43,C43,IF(A19=B44,C44,IF(A19=B45,C45,IF(A19=B46,C46,IF(A19=B47,C47,IF(A19=B48,C48,IF(A19=B49,C49,IF(A19=B50,(C50/1000),IF(A19=B51,(C51/1000),IF(A19=B52,(C52/1000),0))))))))))))</f>
        <v>0</v>
      </c>
      <c r="D19" s="115">
        <f>(B19*0.001)*C19*1000</f>
        <v>0</v>
      </c>
    </row>
    <row r="20" spans="1:5" s="101" customFormat="1" ht="36.6" customHeight="1" x14ac:dyDescent="0.25">
      <c r="A20" s="114" t="s">
        <v>170</v>
      </c>
    </row>
    <row r="21" spans="1:5" s="101" customFormat="1" ht="25.35" customHeight="1" x14ac:dyDescent="0.25">
      <c r="A21" s="117" t="s">
        <v>84</v>
      </c>
      <c r="B21" s="117" t="s">
        <v>163</v>
      </c>
      <c r="C21" s="117" t="s">
        <v>152</v>
      </c>
      <c r="D21" s="117" t="s">
        <v>9</v>
      </c>
    </row>
    <row r="22" spans="1:5" ht="15" x14ac:dyDescent="0.2">
      <c r="A22" s="116"/>
      <c r="B22" s="116"/>
      <c r="C22" s="113">
        <f>IF($A$22=$B$41,$C$41,IF($A$22=$B$42,$C$42,IF($A$22=$B$43,$C$43,IF($A$22=$B$44,$C$44,IF($A$22=$B$45,$C$45,IF($A$22=$B$46,$C$46,IF($A$22=$B$47,$C$47,IF($A$22=$B$48,$C$48,IF($A$22=$B$49,$C$49,IF($A$22=$B$50,($C$50/1000),IF(A22=B51,(C51/1000),IF(A22=B52,(C52/1000),0))))))))))))</f>
        <v>0</v>
      </c>
      <c r="D22" s="115">
        <f>B22*C22*1000</f>
        <v>0</v>
      </c>
    </row>
    <row r="23" spans="1:5" s="101" customFormat="1" ht="39" customHeight="1" x14ac:dyDescent="0.2">
      <c r="A23" s="112"/>
    </row>
    <row r="24" spans="1:5" s="101" customFormat="1" ht="20.45" customHeight="1" x14ac:dyDescent="0.25">
      <c r="A24" s="112"/>
      <c r="B24" s="111" t="s">
        <v>177</v>
      </c>
      <c r="C24" s="110" t="s">
        <v>153</v>
      </c>
      <c r="D24" s="109" t="s">
        <v>109</v>
      </c>
    </row>
    <row r="25" spans="1:5" ht="15" x14ac:dyDescent="0.2">
      <c r="A25" s="74"/>
      <c r="B25" s="108" t="s">
        <v>36</v>
      </c>
      <c r="C25" s="72">
        <v>9.6999999999999993</v>
      </c>
      <c r="D25" s="76" t="s">
        <v>112</v>
      </c>
      <c r="E25" s="101"/>
    </row>
    <row r="26" spans="1:5" ht="15" x14ac:dyDescent="0.2">
      <c r="A26" s="74"/>
      <c r="B26" s="108" t="s">
        <v>29</v>
      </c>
      <c r="C26" s="72">
        <v>9.8000000000000007</v>
      </c>
      <c r="D26" s="76" t="s">
        <v>111</v>
      </c>
      <c r="E26" s="101"/>
    </row>
    <row r="27" spans="1:5" ht="15" x14ac:dyDescent="0.2">
      <c r="A27" s="74"/>
      <c r="B27" s="108" t="s">
        <v>26</v>
      </c>
      <c r="C27" s="72">
        <v>9.9499999999999993</v>
      </c>
      <c r="D27" s="76" t="s">
        <v>111</v>
      </c>
      <c r="E27" s="101"/>
    </row>
    <row r="28" spans="1:5" ht="15" x14ac:dyDescent="0.2">
      <c r="A28" s="74"/>
      <c r="B28" s="108" t="s">
        <v>28</v>
      </c>
      <c r="C28" s="72">
        <v>10.4</v>
      </c>
      <c r="D28" s="76" t="s">
        <v>111</v>
      </c>
      <c r="E28" s="101"/>
    </row>
    <row r="29" spans="1:5" ht="15" x14ac:dyDescent="0.2">
      <c r="A29" s="74"/>
      <c r="B29" s="108" t="s">
        <v>150</v>
      </c>
      <c r="C29" s="73">
        <v>10.99</v>
      </c>
      <c r="D29" s="76" t="s">
        <v>113</v>
      </c>
      <c r="E29" s="101"/>
    </row>
    <row r="30" spans="1:5" ht="15" x14ac:dyDescent="0.2">
      <c r="A30" s="74"/>
      <c r="B30" s="108" t="s">
        <v>10</v>
      </c>
      <c r="C30" s="73">
        <v>10.99</v>
      </c>
      <c r="D30" s="76" t="s">
        <v>113</v>
      </c>
      <c r="E30" s="101"/>
    </row>
    <row r="31" spans="1:5" ht="15" x14ac:dyDescent="0.2">
      <c r="A31" s="74"/>
      <c r="B31" s="108" t="s">
        <v>39</v>
      </c>
      <c r="C31" s="72">
        <v>9.44</v>
      </c>
      <c r="D31" s="76" t="s">
        <v>111</v>
      </c>
      <c r="E31" s="101"/>
    </row>
    <row r="32" spans="1:5" ht="15" x14ac:dyDescent="0.2">
      <c r="A32" s="74"/>
      <c r="B32" s="108" t="s">
        <v>11</v>
      </c>
      <c r="C32" s="72">
        <v>10.55</v>
      </c>
      <c r="D32" s="76" t="s">
        <v>110</v>
      </c>
      <c r="E32" s="101"/>
    </row>
    <row r="33" spans="1:5" ht="15" x14ac:dyDescent="0.2">
      <c r="A33" s="74"/>
      <c r="B33" s="74" t="s">
        <v>30</v>
      </c>
      <c r="C33" s="72">
        <v>12.79</v>
      </c>
      <c r="D33" s="76" t="s">
        <v>110</v>
      </c>
      <c r="E33" s="101"/>
    </row>
    <row r="34" spans="1:5" ht="15" x14ac:dyDescent="0.2">
      <c r="A34" s="74"/>
      <c r="B34" s="108" t="s">
        <v>31</v>
      </c>
      <c r="C34" s="72">
        <v>7.79</v>
      </c>
      <c r="D34" s="76" t="s">
        <v>110</v>
      </c>
      <c r="E34" s="101"/>
    </row>
    <row r="35" spans="1:5" ht="15" x14ac:dyDescent="0.2">
      <c r="A35" s="74"/>
      <c r="B35" s="108" t="s">
        <v>33</v>
      </c>
      <c r="C35" s="72">
        <v>7.56</v>
      </c>
      <c r="D35" s="76" t="s">
        <v>110</v>
      </c>
      <c r="E35" s="101"/>
    </row>
    <row r="36" spans="1:5" ht="15" x14ac:dyDescent="0.2">
      <c r="A36" s="74"/>
      <c r="B36" s="108" t="s">
        <v>34</v>
      </c>
      <c r="C36" s="72">
        <v>2.75</v>
      </c>
      <c r="D36" s="76" t="s">
        <v>110</v>
      </c>
      <c r="E36" s="101"/>
    </row>
    <row r="37" spans="1:5" ht="15" x14ac:dyDescent="0.2">
      <c r="A37" s="74"/>
      <c r="B37" s="108" t="s">
        <v>38</v>
      </c>
      <c r="C37" s="72">
        <v>4.7</v>
      </c>
      <c r="D37" s="76" t="s">
        <v>110</v>
      </c>
      <c r="E37" s="101"/>
    </row>
    <row r="38" spans="1:5" ht="15" x14ac:dyDescent="0.2">
      <c r="A38" s="74"/>
      <c r="B38" s="108" t="s">
        <v>151</v>
      </c>
      <c r="C38" s="72">
        <v>9.67</v>
      </c>
      <c r="D38" s="76" t="s">
        <v>110</v>
      </c>
      <c r="E38" s="101"/>
    </row>
    <row r="39" spans="1:5" s="101" customFormat="1" x14ac:dyDescent="0.2">
      <c r="B39" s="108"/>
      <c r="D39" s="107"/>
    </row>
    <row r="40" spans="1:5" s="101" customFormat="1" ht="15" x14ac:dyDescent="0.25">
      <c r="A40" s="117"/>
      <c r="B40" s="106" t="s">
        <v>167</v>
      </c>
      <c r="C40" s="117" t="s">
        <v>153</v>
      </c>
      <c r="D40" s="105" t="s">
        <v>109</v>
      </c>
    </row>
    <row r="41" spans="1:5" ht="15" x14ac:dyDescent="0.2">
      <c r="A41" s="74"/>
      <c r="B41" s="108" t="s">
        <v>149</v>
      </c>
      <c r="C41" s="72">
        <v>9.1</v>
      </c>
      <c r="D41" s="76" t="s">
        <v>111</v>
      </c>
      <c r="E41" s="101"/>
    </row>
    <row r="42" spans="1:5" ht="15" x14ac:dyDescent="0.2">
      <c r="A42" s="74"/>
      <c r="B42" s="108" t="s">
        <v>54</v>
      </c>
      <c r="C42" s="72">
        <v>9.8000000000000007</v>
      </c>
      <c r="D42" s="76" t="s">
        <v>111</v>
      </c>
      <c r="E42" s="101"/>
    </row>
    <row r="43" spans="1:5" ht="15" x14ac:dyDescent="0.2">
      <c r="A43" s="74"/>
      <c r="B43" s="108" t="s">
        <v>91</v>
      </c>
      <c r="C43" s="72">
        <v>9.8000000000000007</v>
      </c>
      <c r="D43" s="76" t="s">
        <v>111</v>
      </c>
      <c r="E43" s="101"/>
    </row>
    <row r="44" spans="1:5" ht="15" x14ac:dyDescent="0.2">
      <c r="A44" s="74"/>
      <c r="B44" s="108" t="s">
        <v>56</v>
      </c>
      <c r="C44" s="72">
        <v>6.59</v>
      </c>
      <c r="D44" s="76" t="s">
        <v>111</v>
      </c>
      <c r="E44" s="101"/>
    </row>
    <row r="45" spans="1:5" ht="15" x14ac:dyDescent="0.2">
      <c r="A45" s="74"/>
      <c r="B45" s="108" t="s">
        <v>55</v>
      </c>
      <c r="C45" s="72">
        <v>5.9</v>
      </c>
      <c r="D45" s="76" t="s">
        <v>111</v>
      </c>
      <c r="E45" s="101"/>
    </row>
    <row r="46" spans="1:5" ht="15" x14ac:dyDescent="0.2">
      <c r="A46" s="74"/>
      <c r="B46" s="108" t="s">
        <v>58</v>
      </c>
      <c r="C46" s="72">
        <v>9.17</v>
      </c>
      <c r="D46" s="76" t="s">
        <v>111</v>
      </c>
      <c r="E46" s="101"/>
    </row>
    <row r="47" spans="1:5" ht="15" x14ac:dyDescent="0.2">
      <c r="A47" s="74"/>
      <c r="B47" s="108" t="s">
        <v>57</v>
      </c>
      <c r="C47" s="72">
        <v>9.17</v>
      </c>
      <c r="D47" s="76" t="s">
        <v>111</v>
      </c>
      <c r="E47" s="101"/>
    </row>
    <row r="48" spans="1:5" ht="15" x14ac:dyDescent="0.2">
      <c r="A48" s="74"/>
      <c r="B48" s="108" t="s">
        <v>59</v>
      </c>
      <c r="C48" s="72">
        <v>9.44</v>
      </c>
      <c r="D48" s="76" t="s">
        <v>111</v>
      </c>
      <c r="E48" s="101"/>
    </row>
    <row r="49" spans="1:5" ht="15" x14ac:dyDescent="0.2">
      <c r="A49" s="74"/>
      <c r="B49" s="108" t="s">
        <v>61</v>
      </c>
      <c r="C49" s="72">
        <v>9.6</v>
      </c>
      <c r="D49" s="76" t="s">
        <v>111</v>
      </c>
      <c r="E49" s="101"/>
    </row>
    <row r="50" spans="1:5" ht="15" x14ac:dyDescent="0.2">
      <c r="A50" s="74"/>
      <c r="B50" s="108" t="s">
        <v>114</v>
      </c>
      <c r="C50" s="72">
        <v>9.9499999999999993</v>
      </c>
      <c r="D50" s="76" t="s">
        <v>113</v>
      </c>
      <c r="E50" s="101"/>
    </row>
    <row r="51" spans="1:5" ht="15" x14ac:dyDescent="0.2">
      <c r="A51" s="74"/>
      <c r="B51" s="108" t="s">
        <v>89</v>
      </c>
      <c r="C51" s="72">
        <v>9.9499999999999993</v>
      </c>
      <c r="D51" s="76" t="s">
        <v>112</v>
      </c>
      <c r="E51" s="101"/>
    </row>
    <row r="52" spans="1:5" ht="15" x14ac:dyDescent="0.2">
      <c r="A52" s="74"/>
      <c r="B52" s="108" t="s">
        <v>90</v>
      </c>
      <c r="C52" s="72">
        <v>9.9499999999999993</v>
      </c>
      <c r="D52" s="76" t="s">
        <v>112</v>
      </c>
      <c r="E52" s="101"/>
    </row>
    <row r="53" spans="1:5" x14ac:dyDescent="0.2">
      <c r="A53" s="101"/>
      <c r="B53" s="104"/>
      <c r="C53" s="103"/>
      <c r="D53" s="102"/>
      <c r="E53" s="101"/>
    </row>
    <row r="54" spans="1:5" x14ac:dyDescent="0.2">
      <c r="A54" s="101"/>
      <c r="B54" s="101"/>
      <c r="D54" s="101"/>
      <c r="E54" s="101"/>
    </row>
    <row r="55" spans="1:5" x14ac:dyDescent="0.2">
      <c r="A55" s="101"/>
      <c r="B55" s="101"/>
      <c r="D55" s="101"/>
      <c r="E55" s="101"/>
    </row>
    <row r="56" spans="1:5" x14ac:dyDescent="0.2">
      <c r="A56" s="101"/>
      <c r="B56" s="101"/>
      <c r="D56" s="101"/>
      <c r="E56" s="101"/>
    </row>
    <row r="57" spans="1:5" x14ac:dyDescent="0.2">
      <c r="A57" s="101"/>
      <c r="B57" s="101"/>
      <c r="D57" s="101"/>
      <c r="E57" s="101"/>
    </row>
    <row r="58" spans="1:5" x14ac:dyDescent="0.2">
      <c r="A58" s="101"/>
      <c r="B58" s="101"/>
      <c r="D58" s="101"/>
      <c r="E58" s="101"/>
    </row>
    <row r="59" spans="1:5" x14ac:dyDescent="0.2">
      <c r="A59" s="101"/>
      <c r="B59" s="101"/>
      <c r="D59" s="101"/>
      <c r="E59" s="101"/>
    </row>
    <row r="60" spans="1:5" x14ac:dyDescent="0.2">
      <c r="A60" s="101"/>
      <c r="B60" s="101"/>
      <c r="D60" s="101"/>
      <c r="E60" s="101"/>
    </row>
    <row r="61" spans="1:5" x14ac:dyDescent="0.2">
      <c r="A61" s="101"/>
      <c r="B61" s="101"/>
      <c r="D61" s="101"/>
      <c r="E61" s="101"/>
    </row>
    <row r="62" spans="1:5" x14ac:dyDescent="0.2">
      <c r="A62" s="101"/>
      <c r="B62" s="101"/>
      <c r="D62" s="101"/>
      <c r="E62" s="101"/>
    </row>
    <row r="63" spans="1:5" x14ac:dyDescent="0.2">
      <c r="A63" s="101"/>
      <c r="B63" s="101"/>
      <c r="D63" s="101"/>
      <c r="E63" s="101"/>
    </row>
    <row r="64" spans="1:5" x14ac:dyDescent="0.2">
      <c r="A64" s="101"/>
      <c r="B64" s="101"/>
      <c r="D64" s="101"/>
      <c r="E64" s="101"/>
    </row>
    <row r="65" spans="1:5" x14ac:dyDescent="0.2">
      <c r="A65" s="101"/>
      <c r="B65" s="101"/>
      <c r="D65" s="101"/>
      <c r="E65" s="101"/>
    </row>
    <row r="66" spans="1:5" x14ac:dyDescent="0.2">
      <c r="A66" s="101"/>
      <c r="B66" s="101"/>
      <c r="D66" s="101"/>
      <c r="E66" s="101"/>
    </row>
    <row r="67" spans="1:5" x14ac:dyDescent="0.2">
      <c r="A67" s="101"/>
      <c r="B67" s="101"/>
      <c r="D67" s="101"/>
      <c r="E67" s="101"/>
    </row>
    <row r="68" spans="1:5" x14ac:dyDescent="0.2">
      <c r="A68" s="101"/>
      <c r="B68" s="101"/>
      <c r="D68" s="101"/>
      <c r="E68" s="101"/>
    </row>
    <row r="69" spans="1:5" x14ac:dyDescent="0.2">
      <c r="A69" s="101"/>
      <c r="B69" s="101"/>
      <c r="D69" s="101"/>
      <c r="E69" s="101"/>
    </row>
    <row r="70" spans="1:5" x14ac:dyDescent="0.2">
      <c r="A70" s="101"/>
      <c r="B70" s="101"/>
      <c r="D70" s="101"/>
      <c r="E70" s="101"/>
    </row>
    <row r="71" spans="1:5" x14ac:dyDescent="0.2">
      <c r="A71" s="101"/>
      <c r="B71" s="101"/>
      <c r="D71" s="101"/>
      <c r="E71" s="101"/>
    </row>
    <row r="72" spans="1:5" x14ac:dyDescent="0.2">
      <c r="A72" s="101"/>
      <c r="B72" s="101"/>
      <c r="D72" s="101"/>
      <c r="E72" s="101"/>
    </row>
    <row r="73" spans="1:5" x14ac:dyDescent="0.2">
      <c r="A73" s="101"/>
      <c r="B73" s="101"/>
      <c r="D73" s="101"/>
      <c r="E73" s="101"/>
    </row>
    <row r="74" spans="1:5" x14ac:dyDescent="0.2">
      <c r="A74" s="101"/>
      <c r="B74" s="101"/>
      <c r="D74" s="101"/>
      <c r="E74" s="101"/>
    </row>
    <row r="75" spans="1:5" x14ac:dyDescent="0.2">
      <c r="A75" s="101"/>
      <c r="B75" s="101"/>
      <c r="D75" s="101"/>
      <c r="E75" s="101"/>
    </row>
    <row r="76" spans="1:5" x14ac:dyDescent="0.2">
      <c r="A76" s="101"/>
      <c r="B76" s="101"/>
      <c r="D76" s="101"/>
      <c r="E76" s="101"/>
    </row>
    <row r="77" spans="1:5" x14ac:dyDescent="0.2">
      <c r="A77" s="101"/>
      <c r="B77" s="101"/>
      <c r="D77" s="101"/>
      <c r="E77" s="101"/>
    </row>
    <row r="78" spans="1:5" x14ac:dyDescent="0.2">
      <c r="A78" s="101"/>
      <c r="B78" s="101"/>
      <c r="D78" s="101"/>
      <c r="E78" s="101"/>
    </row>
    <row r="79" spans="1:5" x14ac:dyDescent="0.2">
      <c r="A79" s="101"/>
      <c r="B79" s="101"/>
      <c r="D79" s="101"/>
      <c r="E79" s="101"/>
    </row>
    <row r="80" spans="1:5" x14ac:dyDescent="0.2">
      <c r="A80" s="101"/>
      <c r="B80" s="101"/>
      <c r="D80" s="101"/>
      <c r="E80" s="101"/>
    </row>
    <row r="81" spans="1:5" x14ac:dyDescent="0.2">
      <c r="A81" s="101"/>
      <c r="B81" s="101"/>
      <c r="D81" s="101"/>
      <c r="E81" s="101"/>
    </row>
    <row r="82" spans="1:5" x14ac:dyDescent="0.2">
      <c r="A82" s="101"/>
      <c r="B82" s="101"/>
      <c r="D82" s="101"/>
      <c r="E82" s="101"/>
    </row>
    <row r="83" spans="1:5" x14ac:dyDescent="0.2">
      <c r="A83" s="101"/>
      <c r="B83" s="101"/>
      <c r="D83" s="101"/>
      <c r="E83" s="101"/>
    </row>
    <row r="84" spans="1:5" x14ac:dyDescent="0.2">
      <c r="A84" s="101"/>
      <c r="B84" s="101"/>
      <c r="D84" s="101"/>
      <c r="E84" s="101"/>
    </row>
    <row r="85" spans="1:5" x14ac:dyDescent="0.2">
      <c r="A85" s="101"/>
      <c r="B85" s="101"/>
      <c r="D85" s="101"/>
      <c r="E85" s="101"/>
    </row>
    <row r="86" spans="1:5" x14ac:dyDescent="0.2">
      <c r="A86" s="101"/>
      <c r="B86" s="101"/>
      <c r="D86" s="101"/>
      <c r="E86" s="101"/>
    </row>
    <row r="87" spans="1:5" x14ac:dyDescent="0.2">
      <c r="A87" s="101"/>
      <c r="B87" s="101"/>
      <c r="D87" s="101"/>
      <c r="E87" s="101"/>
    </row>
    <row r="88" spans="1:5" x14ac:dyDescent="0.2">
      <c r="A88" s="101"/>
      <c r="B88" s="101"/>
      <c r="D88" s="101"/>
      <c r="E88" s="101"/>
    </row>
    <row r="89" spans="1:5" x14ac:dyDescent="0.2">
      <c r="A89" s="101"/>
      <c r="B89" s="101"/>
      <c r="D89" s="101"/>
      <c r="E89" s="101"/>
    </row>
    <row r="90" spans="1:5" x14ac:dyDescent="0.2">
      <c r="A90" s="101"/>
      <c r="B90" s="101"/>
      <c r="D90" s="101"/>
      <c r="E90" s="101"/>
    </row>
    <row r="91" spans="1:5" x14ac:dyDescent="0.2">
      <c r="A91" s="101"/>
      <c r="B91" s="101"/>
      <c r="D91" s="101"/>
      <c r="E91" s="101"/>
    </row>
    <row r="92" spans="1:5" x14ac:dyDescent="0.2">
      <c r="A92" s="101"/>
      <c r="B92" s="101"/>
      <c r="D92" s="101"/>
      <c r="E92" s="101"/>
    </row>
    <row r="93" spans="1:5" x14ac:dyDescent="0.2">
      <c r="A93" s="101"/>
      <c r="B93" s="101"/>
      <c r="D93" s="101"/>
      <c r="E93" s="101"/>
    </row>
    <row r="94" spans="1:5" x14ac:dyDescent="0.2">
      <c r="A94" s="101"/>
      <c r="B94" s="101"/>
      <c r="D94" s="101"/>
      <c r="E94" s="101"/>
    </row>
    <row r="95" spans="1:5" x14ac:dyDescent="0.2">
      <c r="A95" s="101"/>
      <c r="B95" s="101"/>
      <c r="D95" s="101"/>
      <c r="E95" s="101"/>
    </row>
    <row r="96" spans="1:5" x14ac:dyDescent="0.2">
      <c r="A96" s="101"/>
      <c r="B96" s="101"/>
      <c r="D96" s="101"/>
      <c r="E96" s="101"/>
    </row>
    <row r="97" spans="1:5" x14ac:dyDescent="0.2">
      <c r="A97" s="101"/>
      <c r="B97" s="101"/>
      <c r="D97" s="101"/>
      <c r="E97" s="101"/>
    </row>
    <row r="98" spans="1:5" x14ac:dyDescent="0.2">
      <c r="A98" s="101"/>
      <c r="B98" s="101"/>
      <c r="D98" s="101"/>
      <c r="E98" s="101"/>
    </row>
    <row r="99" spans="1:5" x14ac:dyDescent="0.2">
      <c r="A99" s="101"/>
      <c r="B99" s="101"/>
      <c r="D99" s="101"/>
      <c r="E99" s="101"/>
    </row>
    <row r="100" spans="1:5" x14ac:dyDescent="0.2">
      <c r="A100" s="101"/>
      <c r="B100" s="101"/>
      <c r="D100" s="101"/>
      <c r="E100" s="101"/>
    </row>
    <row r="101" spans="1:5" x14ac:dyDescent="0.2">
      <c r="A101" s="101"/>
      <c r="B101" s="101"/>
      <c r="D101" s="101"/>
      <c r="E101" s="101"/>
    </row>
    <row r="102" spans="1:5" x14ac:dyDescent="0.2">
      <c r="A102" s="101"/>
      <c r="B102" s="101"/>
      <c r="D102" s="101"/>
      <c r="E102" s="101"/>
    </row>
    <row r="103" spans="1:5" x14ac:dyDescent="0.2">
      <c r="A103" s="101"/>
      <c r="B103" s="101"/>
      <c r="D103" s="101"/>
      <c r="E103" s="101"/>
    </row>
    <row r="104" spans="1:5" x14ac:dyDescent="0.2">
      <c r="A104" s="101"/>
      <c r="B104" s="101"/>
      <c r="D104" s="101"/>
      <c r="E104" s="101"/>
    </row>
    <row r="105" spans="1:5" x14ac:dyDescent="0.2">
      <c r="A105" s="101"/>
      <c r="B105" s="101"/>
      <c r="D105" s="101"/>
      <c r="E105" s="101"/>
    </row>
    <row r="106" spans="1:5" x14ac:dyDescent="0.2">
      <c r="A106" s="101"/>
      <c r="B106" s="101"/>
      <c r="D106" s="101"/>
      <c r="E106" s="101"/>
    </row>
    <row r="107" spans="1:5" x14ac:dyDescent="0.2">
      <c r="A107" s="101"/>
      <c r="B107" s="101"/>
      <c r="D107" s="101"/>
      <c r="E107" s="101"/>
    </row>
    <row r="108" spans="1:5" x14ac:dyDescent="0.2">
      <c r="A108" s="101"/>
      <c r="B108" s="101"/>
      <c r="D108" s="101"/>
      <c r="E108" s="101"/>
    </row>
    <row r="109" spans="1:5" x14ac:dyDescent="0.2">
      <c r="A109" s="101"/>
      <c r="B109" s="101"/>
      <c r="D109" s="101"/>
      <c r="E109" s="101"/>
    </row>
    <row r="110" spans="1:5" x14ac:dyDescent="0.2">
      <c r="A110" s="101"/>
      <c r="B110" s="101"/>
      <c r="D110" s="101"/>
      <c r="E110" s="101"/>
    </row>
    <row r="111" spans="1:5" x14ac:dyDescent="0.2">
      <c r="A111" s="101"/>
      <c r="B111" s="101"/>
      <c r="D111" s="101"/>
      <c r="E111" s="101"/>
    </row>
    <row r="112" spans="1:5" x14ac:dyDescent="0.2">
      <c r="A112" s="101"/>
      <c r="B112" s="101"/>
      <c r="D112" s="101"/>
      <c r="E112" s="101"/>
    </row>
    <row r="113" spans="1:5" x14ac:dyDescent="0.2">
      <c r="A113" s="101"/>
      <c r="B113" s="101"/>
      <c r="D113" s="101"/>
      <c r="E113" s="101"/>
    </row>
    <row r="114" spans="1:5" x14ac:dyDescent="0.2">
      <c r="A114" s="101"/>
      <c r="B114" s="101"/>
      <c r="D114" s="101"/>
      <c r="E114" s="101"/>
    </row>
    <row r="115" spans="1:5" x14ac:dyDescent="0.2">
      <c r="A115" s="101"/>
      <c r="B115" s="101"/>
      <c r="D115" s="101"/>
      <c r="E115" s="101"/>
    </row>
    <row r="116" spans="1:5" x14ac:dyDescent="0.2">
      <c r="A116" s="101"/>
      <c r="B116" s="101"/>
      <c r="D116" s="101"/>
      <c r="E116" s="101"/>
    </row>
    <row r="117" spans="1:5" x14ac:dyDescent="0.2">
      <c r="A117" s="101"/>
      <c r="B117" s="101"/>
      <c r="D117" s="101"/>
      <c r="E117" s="101"/>
    </row>
    <row r="118" spans="1:5" x14ac:dyDescent="0.2">
      <c r="A118" s="101"/>
      <c r="B118" s="101"/>
      <c r="D118" s="101"/>
      <c r="E118" s="101"/>
    </row>
    <row r="119" spans="1:5" x14ac:dyDescent="0.2">
      <c r="A119" s="101"/>
      <c r="B119" s="101"/>
      <c r="D119" s="101"/>
      <c r="E119" s="101"/>
    </row>
    <row r="120" spans="1:5" x14ac:dyDescent="0.2">
      <c r="A120" s="101"/>
      <c r="B120" s="101"/>
      <c r="D120" s="101"/>
      <c r="E120" s="101"/>
    </row>
    <row r="121" spans="1:5" x14ac:dyDescent="0.2">
      <c r="A121" s="101"/>
      <c r="B121" s="101"/>
      <c r="D121" s="101"/>
      <c r="E121" s="101"/>
    </row>
    <row r="122" spans="1:5" x14ac:dyDescent="0.2">
      <c r="A122" s="101"/>
      <c r="B122" s="101"/>
      <c r="D122" s="101"/>
      <c r="E122" s="101"/>
    </row>
    <row r="123" spans="1:5" x14ac:dyDescent="0.2">
      <c r="A123" s="101"/>
      <c r="B123" s="101"/>
      <c r="D123" s="101"/>
      <c r="E123" s="101"/>
    </row>
    <row r="124" spans="1:5" x14ac:dyDescent="0.2">
      <c r="A124" s="101"/>
      <c r="B124" s="101"/>
      <c r="D124" s="101"/>
      <c r="E124" s="101"/>
    </row>
    <row r="125" spans="1:5" x14ac:dyDescent="0.2">
      <c r="A125" s="101"/>
      <c r="B125" s="101"/>
      <c r="D125" s="101"/>
      <c r="E125" s="101"/>
    </row>
    <row r="126" spans="1:5" x14ac:dyDescent="0.2">
      <c r="A126" s="101"/>
      <c r="B126" s="101"/>
      <c r="D126" s="101"/>
      <c r="E126" s="101"/>
    </row>
    <row r="127" spans="1:5" x14ac:dyDescent="0.2">
      <c r="A127" s="101"/>
      <c r="B127" s="101"/>
      <c r="D127" s="101"/>
      <c r="E127" s="101"/>
    </row>
    <row r="128" spans="1:5" x14ac:dyDescent="0.2">
      <c r="A128" s="101"/>
      <c r="B128" s="101"/>
      <c r="D128" s="101"/>
      <c r="E128" s="101"/>
    </row>
    <row r="129" spans="1:5" x14ac:dyDescent="0.2">
      <c r="A129" s="101"/>
      <c r="B129" s="101"/>
      <c r="D129" s="101"/>
      <c r="E129" s="101"/>
    </row>
    <row r="130" spans="1:5" x14ac:dyDescent="0.2">
      <c r="A130" s="101"/>
      <c r="B130" s="101"/>
      <c r="D130" s="101"/>
      <c r="E130" s="101"/>
    </row>
    <row r="131" spans="1:5" x14ac:dyDescent="0.2">
      <c r="A131" s="101"/>
      <c r="B131" s="101"/>
      <c r="D131" s="101"/>
      <c r="E131" s="101"/>
    </row>
    <row r="132" spans="1:5" x14ac:dyDescent="0.2">
      <c r="A132" s="101"/>
      <c r="B132" s="101"/>
      <c r="D132" s="101"/>
      <c r="E132" s="101"/>
    </row>
    <row r="133" spans="1:5" x14ac:dyDescent="0.2">
      <c r="A133" s="101"/>
      <c r="B133" s="101"/>
      <c r="D133" s="101"/>
      <c r="E133" s="101"/>
    </row>
    <row r="134" spans="1:5" x14ac:dyDescent="0.2">
      <c r="A134" s="101"/>
      <c r="B134" s="101"/>
      <c r="D134" s="101"/>
      <c r="E134" s="101"/>
    </row>
    <row r="135" spans="1:5" x14ac:dyDescent="0.2">
      <c r="A135" s="101"/>
      <c r="B135" s="101"/>
      <c r="D135" s="101"/>
      <c r="E135" s="101"/>
    </row>
    <row r="136" spans="1:5" x14ac:dyDescent="0.2">
      <c r="A136" s="101"/>
      <c r="B136" s="101"/>
      <c r="D136" s="101"/>
      <c r="E136" s="101"/>
    </row>
    <row r="137" spans="1:5" x14ac:dyDescent="0.2">
      <c r="A137" s="101"/>
      <c r="B137" s="101"/>
      <c r="D137" s="101"/>
      <c r="E137" s="101"/>
    </row>
    <row r="138" spans="1:5" x14ac:dyDescent="0.2">
      <c r="A138" s="101"/>
      <c r="B138" s="101"/>
      <c r="D138" s="101"/>
      <c r="E138" s="101"/>
    </row>
    <row r="139" spans="1:5" x14ac:dyDescent="0.2">
      <c r="A139" s="101"/>
      <c r="B139" s="101"/>
      <c r="D139" s="101"/>
      <c r="E139" s="101"/>
    </row>
    <row r="140" spans="1:5" x14ac:dyDescent="0.2">
      <c r="A140" s="101"/>
      <c r="B140" s="101"/>
      <c r="D140" s="101"/>
      <c r="E140" s="101"/>
    </row>
    <row r="141" spans="1:5" x14ac:dyDescent="0.2">
      <c r="A141" s="101"/>
      <c r="B141" s="101"/>
      <c r="D141" s="101"/>
      <c r="E141" s="101"/>
    </row>
    <row r="142" spans="1:5" x14ac:dyDescent="0.2">
      <c r="A142" s="101"/>
      <c r="B142" s="101"/>
      <c r="D142" s="101"/>
      <c r="E142" s="101"/>
    </row>
    <row r="143" spans="1:5" x14ac:dyDescent="0.2">
      <c r="A143" s="101"/>
      <c r="B143" s="101"/>
      <c r="D143" s="101"/>
      <c r="E143" s="101"/>
    </row>
    <row r="144" spans="1:5" x14ac:dyDescent="0.2">
      <c r="A144" s="101"/>
      <c r="B144" s="101"/>
      <c r="D144" s="101"/>
      <c r="E144" s="101"/>
    </row>
    <row r="145" spans="1:5" x14ac:dyDescent="0.2">
      <c r="A145" s="101"/>
      <c r="B145" s="101"/>
      <c r="D145" s="101"/>
      <c r="E145" s="101"/>
    </row>
    <row r="146" spans="1:5" x14ac:dyDescent="0.2">
      <c r="A146" s="101"/>
      <c r="B146" s="101"/>
      <c r="D146" s="101"/>
      <c r="E146" s="101"/>
    </row>
    <row r="147" spans="1:5" x14ac:dyDescent="0.2">
      <c r="A147" s="101"/>
      <c r="B147" s="101"/>
      <c r="D147" s="101"/>
      <c r="E147" s="101"/>
    </row>
    <row r="148" spans="1:5" x14ac:dyDescent="0.2">
      <c r="A148" s="101"/>
      <c r="B148" s="101"/>
      <c r="D148" s="101"/>
      <c r="E148" s="101"/>
    </row>
    <row r="149" spans="1:5" x14ac:dyDescent="0.2">
      <c r="A149" s="101"/>
      <c r="B149" s="101"/>
      <c r="D149" s="101"/>
      <c r="E149" s="101"/>
    </row>
    <row r="150" spans="1:5" x14ac:dyDescent="0.2">
      <c r="A150" s="101"/>
      <c r="B150" s="101"/>
      <c r="D150" s="101"/>
      <c r="E150" s="101"/>
    </row>
    <row r="151" spans="1:5" x14ac:dyDescent="0.2">
      <c r="A151" s="101"/>
      <c r="B151" s="101"/>
      <c r="D151" s="101"/>
      <c r="E151" s="101"/>
    </row>
    <row r="152" spans="1:5" x14ac:dyDescent="0.2">
      <c r="A152" s="101"/>
      <c r="B152" s="101"/>
      <c r="D152" s="101"/>
      <c r="E152" s="101"/>
    </row>
    <row r="153" spans="1:5" x14ac:dyDescent="0.2">
      <c r="A153" s="101"/>
      <c r="B153" s="101"/>
      <c r="D153" s="101"/>
      <c r="E153" s="101"/>
    </row>
    <row r="154" spans="1:5" x14ac:dyDescent="0.2">
      <c r="A154" s="101"/>
      <c r="B154" s="101"/>
      <c r="D154" s="101"/>
      <c r="E154" s="101"/>
    </row>
    <row r="155" spans="1:5" x14ac:dyDescent="0.2">
      <c r="A155" s="101"/>
      <c r="B155" s="101"/>
      <c r="D155" s="101"/>
      <c r="E155" s="101"/>
    </row>
    <row r="156" spans="1:5" x14ac:dyDescent="0.2">
      <c r="A156" s="101"/>
      <c r="B156" s="101"/>
      <c r="D156" s="101"/>
      <c r="E156" s="101"/>
    </row>
    <row r="157" spans="1:5" x14ac:dyDescent="0.2">
      <c r="A157" s="101"/>
      <c r="B157" s="101"/>
      <c r="D157" s="101"/>
      <c r="E157" s="101"/>
    </row>
    <row r="158" spans="1:5" x14ac:dyDescent="0.2">
      <c r="A158" s="101"/>
      <c r="B158" s="101"/>
      <c r="D158" s="101"/>
      <c r="E158" s="101"/>
    </row>
    <row r="159" spans="1:5" x14ac:dyDescent="0.2">
      <c r="A159" s="101"/>
      <c r="B159" s="101"/>
      <c r="D159" s="101"/>
      <c r="E159" s="101"/>
    </row>
    <row r="160" spans="1:5" x14ac:dyDescent="0.2">
      <c r="A160" s="101"/>
      <c r="B160" s="101"/>
      <c r="D160" s="101"/>
      <c r="E160" s="101"/>
    </row>
    <row r="161" spans="1:5" x14ac:dyDescent="0.2">
      <c r="A161" s="101"/>
      <c r="B161" s="101"/>
      <c r="D161" s="101"/>
      <c r="E161" s="101"/>
    </row>
    <row r="162" spans="1:5" x14ac:dyDescent="0.2">
      <c r="A162" s="101"/>
      <c r="B162" s="101"/>
      <c r="D162" s="101"/>
      <c r="E162" s="101"/>
    </row>
    <row r="163" spans="1:5" x14ac:dyDescent="0.2">
      <c r="A163" s="101"/>
      <c r="B163" s="101"/>
      <c r="D163" s="101"/>
      <c r="E163" s="101"/>
    </row>
    <row r="164" spans="1:5" x14ac:dyDescent="0.2">
      <c r="A164" s="101"/>
      <c r="B164" s="101"/>
      <c r="E164" s="101"/>
    </row>
    <row r="165" spans="1:5" x14ac:dyDescent="0.2">
      <c r="A165" s="101"/>
      <c r="B165" s="101"/>
      <c r="E165" s="101"/>
    </row>
    <row r="166" spans="1:5" x14ac:dyDescent="0.2">
      <c r="A166" s="101"/>
      <c r="B166" s="101"/>
    </row>
    <row r="167" spans="1:5" x14ac:dyDescent="0.2">
      <c r="B167" s="101"/>
    </row>
  </sheetData>
  <conditionalFormatting sqref="A5">
    <cfRule type="containsBlanks" dxfId="5" priority="1">
      <formula>LEN(TRIM(A5))=0</formula>
    </cfRule>
  </conditionalFormatting>
  <conditionalFormatting sqref="A9:B9">
    <cfRule type="containsBlanks" dxfId="4" priority="4">
      <formula>LEN(TRIM(A9))=0</formula>
    </cfRule>
  </conditionalFormatting>
  <conditionalFormatting sqref="A12:B12">
    <cfRule type="containsBlanks" dxfId="3" priority="3">
      <formula>LEN(TRIM(A12))=0</formula>
    </cfRule>
  </conditionalFormatting>
  <conditionalFormatting sqref="A15:B15">
    <cfRule type="containsBlanks" dxfId="2" priority="2">
      <formula>LEN(TRIM(A15))=0</formula>
    </cfRule>
  </conditionalFormatting>
  <conditionalFormatting sqref="A19:B19">
    <cfRule type="containsBlanks" dxfId="1" priority="6">
      <formula>LEN(TRIM(A19))=0</formula>
    </cfRule>
  </conditionalFormatting>
  <conditionalFormatting sqref="A22:B22">
    <cfRule type="containsBlanks" dxfId="0" priority="5">
      <formula>LEN(TRIM(A22))=0</formula>
    </cfRule>
  </conditionalFormatting>
  <dataValidations count="3">
    <dataValidation type="list" allowBlank="1" showInputMessage="1" showErrorMessage="1" sqref="A22 A19" xr:uid="{5C89F8E9-1953-434B-AC55-3DB8E7653272}">
      <formula1>$B$41:$B$52</formula1>
    </dataValidation>
    <dataValidation type="list" allowBlank="1" showInputMessage="1" showErrorMessage="1" sqref="A12 A9" xr:uid="{205747F7-63DF-40BD-836F-9DA0DC4D89DA}">
      <formula1>$B$25:$B$31</formula1>
    </dataValidation>
    <dataValidation type="list" allowBlank="1" showInputMessage="1" showErrorMessage="1" sqref="A15" xr:uid="{AB45304E-0645-4E71-8E3C-071D7C587B41}">
      <formula1>$B$32:$B$38</formula1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6824-0012-4D07-9F19-3B3883E3DEA1}">
  <sheetPr>
    <tabColor theme="7" tint="0.39997558519241921"/>
  </sheetPr>
  <dimension ref="A1:A13"/>
  <sheetViews>
    <sheetView zoomScaleNormal="100" workbookViewId="0"/>
  </sheetViews>
  <sheetFormatPr defaultColWidth="8.85546875" defaultRowHeight="14.25" x14ac:dyDescent="0.2"/>
  <cols>
    <col min="1" max="1" width="142.42578125" style="39" customWidth="1"/>
    <col min="2" max="16384" width="8.85546875" style="39"/>
  </cols>
  <sheetData>
    <row r="1" spans="1:1" ht="23.25" x14ac:dyDescent="0.35">
      <c r="A1" s="91" t="s">
        <v>115</v>
      </c>
    </row>
    <row r="2" spans="1:1" ht="36.6" customHeight="1" x14ac:dyDescent="0.2">
      <c r="A2" s="43" t="s">
        <v>116</v>
      </c>
    </row>
    <row r="3" spans="1:1" ht="20.45" customHeight="1" x14ac:dyDescent="0.2">
      <c r="A3" s="39" t="s">
        <v>117</v>
      </c>
    </row>
    <row r="4" spans="1:1" ht="24" customHeight="1" x14ac:dyDescent="0.25">
      <c r="A4" s="41" t="s">
        <v>120</v>
      </c>
    </row>
    <row r="5" spans="1:1" ht="18.600000000000001" customHeight="1" x14ac:dyDescent="0.2">
      <c r="A5" s="39" t="s">
        <v>121</v>
      </c>
    </row>
    <row r="6" spans="1:1" ht="17.45" customHeight="1" x14ac:dyDescent="0.2">
      <c r="A6" s="39" t="s">
        <v>118</v>
      </c>
    </row>
    <row r="7" spans="1:1" ht="15.6" customHeight="1" x14ac:dyDescent="0.2">
      <c r="A7" s="39" t="s">
        <v>119</v>
      </c>
    </row>
    <row r="8" spans="1:1" ht="15.6" customHeight="1" x14ac:dyDescent="0.2">
      <c r="A8" s="71" t="s">
        <v>122</v>
      </c>
    </row>
    <row r="9" spans="1:1" ht="18.600000000000001" customHeight="1" x14ac:dyDescent="0.2">
      <c r="A9" s="39" t="s">
        <v>124</v>
      </c>
    </row>
    <row r="10" spans="1:1" ht="30.6" customHeight="1" x14ac:dyDescent="0.2">
      <c r="A10" s="43" t="s">
        <v>126</v>
      </c>
    </row>
    <row r="11" spans="1:1" ht="30" customHeight="1" x14ac:dyDescent="0.25">
      <c r="A11" s="41" t="s">
        <v>125</v>
      </c>
    </row>
    <row r="12" spans="1:1" x14ac:dyDescent="0.2">
      <c r="A12" s="38" t="s">
        <v>123</v>
      </c>
    </row>
    <row r="13" spans="1:1" x14ac:dyDescent="0.2">
      <c r="A13" s="40" t="s">
        <v>72</v>
      </c>
    </row>
  </sheetData>
  <hyperlinks>
    <hyperlink ref="A13" r:id="rId1" display="https://support.microsoft.com/sv-se/office/g%C3%B6r-dina-excel-dokument-tillg%C3%A4ngliga-f%C3%B6r-personer-med-funktionsneds%C3%A4ttning-6cc05fc5-1314-48b5-8eb3-683e49b3e593" xr:uid="{D43404D6-39A2-439D-8982-CFF5599C9309}"/>
    <hyperlink ref="A12" r:id="rId2" display="https://webbriktlinjer.se/lagkrav/folj-standarder-tillganglighet/" xr:uid="{BCA4424B-112F-45C1-BE64-E798D5EA5FB2}"/>
  </hyperlinks>
  <pageMargins left="0.7" right="0.7" top="0.75" bottom="0.75" header="0.3" footer="0.3"/>
  <pageSetup paperSize="9" orientation="portrait" horizontalDpi="300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F1BD-851E-4A10-AB5A-ACDAA35E4ABE}">
  <sheetPr>
    <tabColor theme="7"/>
  </sheetPr>
  <dimension ref="A1:Q74"/>
  <sheetViews>
    <sheetView zoomScale="70" zoomScaleNormal="70" workbookViewId="0"/>
  </sheetViews>
  <sheetFormatPr defaultColWidth="8.85546875" defaultRowHeight="14.25" x14ac:dyDescent="0.2"/>
  <cols>
    <col min="1" max="1" width="39.42578125" style="13" customWidth="1"/>
    <col min="2" max="2" width="41.42578125" style="13" customWidth="1"/>
    <col min="3" max="3" width="50.42578125" style="13" customWidth="1"/>
    <col min="4" max="4" width="22.5703125" style="13" customWidth="1"/>
    <col min="5" max="5" width="16.140625" style="13" customWidth="1"/>
    <col min="6" max="6" width="29" style="13" customWidth="1"/>
    <col min="7" max="7" width="58.5703125" style="13" customWidth="1"/>
    <col min="8" max="8" width="87.140625" style="13" customWidth="1"/>
    <col min="9" max="12" width="8.85546875" style="13"/>
    <col min="13" max="13" width="12.42578125" style="13" customWidth="1"/>
    <col min="14" max="16384" width="8.85546875" style="13"/>
  </cols>
  <sheetData>
    <row r="1" spans="1:17" ht="26.45" customHeight="1" x14ac:dyDescent="0.4">
      <c r="A1" s="17" t="s">
        <v>141</v>
      </c>
    </row>
    <row r="2" spans="1:17" s="62" customFormat="1" ht="36" customHeight="1" x14ac:dyDescent="0.3">
      <c r="A2" s="62" t="s">
        <v>83</v>
      </c>
      <c r="B2" s="62" t="s">
        <v>49</v>
      </c>
      <c r="F2" s="62" t="s">
        <v>50</v>
      </c>
    </row>
    <row r="3" spans="1:17" s="50" customFormat="1" ht="21" thickBot="1" x14ac:dyDescent="0.35">
      <c r="A3" s="47" t="s">
        <v>84</v>
      </c>
      <c r="B3" s="48" t="s">
        <v>12</v>
      </c>
      <c r="C3" s="48" t="s">
        <v>48</v>
      </c>
      <c r="D3" s="49" t="s">
        <v>46</v>
      </c>
      <c r="E3" s="49" t="s">
        <v>47</v>
      </c>
      <c r="F3" s="49" t="s">
        <v>17</v>
      </c>
      <c r="G3" s="48" t="s">
        <v>48</v>
      </c>
      <c r="H3" s="49" t="s">
        <v>46</v>
      </c>
    </row>
    <row r="4" spans="1:17" x14ac:dyDescent="0.2">
      <c r="A4" s="13" t="s">
        <v>52</v>
      </c>
      <c r="B4" s="51">
        <v>0.3087248322147651</v>
      </c>
      <c r="D4" s="13" t="s">
        <v>53</v>
      </c>
      <c r="E4" s="13">
        <v>2017</v>
      </c>
      <c r="F4" s="13">
        <v>1.0900000000000001</v>
      </c>
      <c r="H4" s="13" t="s">
        <v>71</v>
      </c>
      <c r="M4" s="52" t="s">
        <v>106</v>
      </c>
      <c r="N4" s="53"/>
      <c r="O4" s="53"/>
      <c r="P4" s="53"/>
      <c r="Q4" s="54"/>
    </row>
    <row r="5" spans="1:17" x14ac:dyDescent="0.2">
      <c r="A5" s="13" t="s">
        <v>89</v>
      </c>
      <c r="B5" s="51">
        <v>5.2740434332988625E-2</v>
      </c>
      <c r="D5" s="13" t="s">
        <v>53</v>
      </c>
      <c r="E5" s="13">
        <v>2017</v>
      </c>
      <c r="F5" s="13">
        <v>0.82</v>
      </c>
      <c r="H5" s="13" t="s">
        <v>71</v>
      </c>
      <c r="M5" s="55" t="s">
        <v>104</v>
      </c>
      <c r="N5" s="13">
        <v>20</v>
      </c>
      <c r="Q5" s="56"/>
    </row>
    <row r="6" spans="1:17" ht="15" thickBot="1" x14ac:dyDescent="0.25">
      <c r="A6" s="13" t="s">
        <v>36</v>
      </c>
      <c r="B6" s="51">
        <f>0.0036*28/1000</f>
        <v>1.008E-4</v>
      </c>
      <c r="D6" s="13" t="s">
        <v>27</v>
      </c>
      <c r="E6" s="13">
        <v>2020</v>
      </c>
      <c r="F6" s="13">
        <v>0.82</v>
      </c>
      <c r="M6" s="57" t="s">
        <v>105</v>
      </c>
      <c r="N6" s="58">
        <v>500</v>
      </c>
      <c r="O6" s="58"/>
      <c r="P6" s="58"/>
      <c r="Q6" s="59"/>
    </row>
    <row r="7" spans="1:17" x14ac:dyDescent="0.2">
      <c r="A7" s="13" t="s">
        <v>11</v>
      </c>
      <c r="B7" s="51">
        <f>0.0072*28/1000</f>
        <v>2.0159999999999999E-4</v>
      </c>
      <c r="C7" s="13" t="s">
        <v>37</v>
      </c>
      <c r="D7" s="13" t="s">
        <v>27</v>
      </c>
      <c r="E7" s="13">
        <v>2020</v>
      </c>
      <c r="F7" s="13">
        <v>1.06</v>
      </c>
      <c r="G7" s="13" t="s">
        <v>94</v>
      </c>
    </row>
    <row r="8" spans="1:17" x14ac:dyDescent="0.2">
      <c r="A8" s="13" t="s">
        <v>54</v>
      </c>
      <c r="B8" s="51">
        <v>0.25997952917093142</v>
      </c>
      <c r="D8" s="13" t="s">
        <v>53</v>
      </c>
      <c r="E8" s="13">
        <v>2017</v>
      </c>
      <c r="F8" s="13">
        <v>1.0900000000000001</v>
      </c>
      <c r="H8" s="13" t="s">
        <v>71</v>
      </c>
    </row>
    <row r="9" spans="1:17" x14ac:dyDescent="0.2">
      <c r="A9" s="13" t="s">
        <v>91</v>
      </c>
      <c r="B9" s="51">
        <v>0.32040816326530613</v>
      </c>
      <c r="D9" s="13" t="s">
        <v>53</v>
      </c>
      <c r="E9" s="13">
        <v>2017</v>
      </c>
      <c r="F9" s="13">
        <v>1.0900000000000001</v>
      </c>
      <c r="H9" s="13" t="s">
        <v>71</v>
      </c>
    </row>
    <row r="10" spans="1:17" x14ac:dyDescent="0.2">
      <c r="A10" s="13" t="s">
        <v>29</v>
      </c>
      <c r="B10" s="51">
        <f>0.0036*28/1000+259.236/1000</f>
        <v>0.25933679999999998</v>
      </c>
      <c r="D10" s="13" t="s">
        <v>27</v>
      </c>
      <c r="E10" s="13">
        <v>2020</v>
      </c>
      <c r="F10" s="13">
        <v>1.0900000000000001</v>
      </c>
      <c r="G10" s="13" t="s">
        <v>95</v>
      </c>
    </row>
    <row r="11" spans="1:17" x14ac:dyDescent="0.2">
      <c r="A11" s="13" t="s">
        <v>56</v>
      </c>
      <c r="B11" s="51">
        <v>0.17142857142857146</v>
      </c>
      <c r="D11" s="13" t="s">
        <v>53</v>
      </c>
      <c r="E11" s="13">
        <v>2017</v>
      </c>
      <c r="F11" s="13">
        <v>1.0900000000000001</v>
      </c>
      <c r="H11" s="13" t="s">
        <v>71</v>
      </c>
    </row>
    <row r="12" spans="1:17" x14ac:dyDescent="0.2">
      <c r="A12" s="13" t="s">
        <v>55</v>
      </c>
      <c r="B12" s="51">
        <v>0.11694915254237287</v>
      </c>
      <c r="D12" s="13" t="s">
        <v>53</v>
      </c>
      <c r="E12" s="13">
        <v>2017</v>
      </c>
      <c r="F12" s="13">
        <v>1.0900000000000001</v>
      </c>
      <c r="G12" s="13" t="s">
        <v>96</v>
      </c>
    </row>
    <row r="13" spans="1:17" x14ac:dyDescent="0.2">
      <c r="A13" s="13" t="s">
        <v>21</v>
      </c>
      <c r="B13" s="51">
        <f>25/1000</f>
        <v>2.5000000000000001E-2</v>
      </c>
      <c r="C13" s="13" t="s">
        <v>135</v>
      </c>
      <c r="D13" s="13" t="s">
        <v>45</v>
      </c>
      <c r="E13" s="13">
        <v>2022</v>
      </c>
      <c r="F13" s="13">
        <v>1.8</v>
      </c>
      <c r="G13" s="13" t="s">
        <v>98</v>
      </c>
    </row>
    <row r="14" spans="1:17" x14ac:dyDescent="0.2">
      <c r="A14" s="13" t="s">
        <v>85</v>
      </c>
      <c r="B14" s="51">
        <f>(2.99+0.83+3.41)/1000</f>
        <v>7.2300000000000003E-3</v>
      </c>
      <c r="C14" s="13" t="s">
        <v>107</v>
      </c>
      <c r="D14" s="13" t="s">
        <v>44</v>
      </c>
      <c r="E14" s="13">
        <v>2021</v>
      </c>
      <c r="F14" s="13">
        <v>1.8</v>
      </c>
      <c r="G14" s="13" t="s">
        <v>98</v>
      </c>
    </row>
    <row r="15" spans="1:17" x14ac:dyDescent="0.2">
      <c r="A15" s="13" t="s">
        <v>22</v>
      </c>
      <c r="B15" s="51">
        <f>(14.2+1.44)/1000</f>
        <v>1.5639999999999998E-2</v>
      </c>
      <c r="C15" s="13" t="s">
        <v>108</v>
      </c>
      <c r="D15" s="13" t="s">
        <v>44</v>
      </c>
      <c r="E15" s="13">
        <v>2022</v>
      </c>
      <c r="F15" s="13">
        <v>1.8</v>
      </c>
      <c r="G15" s="13" t="s">
        <v>98</v>
      </c>
    </row>
    <row r="16" spans="1:17" x14ac:dyDescent="0.2">
      <c r="A16" s="13" t="s">
        <v>23</v>
      </c>
      <c r="B16" s="51">
        <f>19/1000</f>
        <v>1.9E-2</v>
      </c>
      <c r="D16" s="13" t="s">
        <v>27</v>
      </c>
      <c r="E16" s="13">
        <v>2022</v>
      </c>
      <c r="F16" s="13">
        <v>0.7</v>
      </c>
      <c r="G16" s="13" t="s">
        <v>97</v>
      </c>
    </row>
    <row r="17" spans="1:8" x14ac:dyDescent="0.2">
      <c r="A17" s="13" t="s">
        <v>26</v>
      </c>
      <c r="B17" s="51">
        <f>259.236/1000+0.0036*28/1000</f>
        <v>0.25933679999999998</v>
      </c>
      <c r="D17" s="13" t="s">
        <v>27</v>
      </c>
      <c r="E17" s="13">
        <v>2020</v>
      </c>
      <c r="F17" s="13">
        <v>1.1100000000000001</v>
      </c>
      <c r="H17" s="13" t="s">
        <v>71</v>
      </c>
    </row>
    <row r="18" spans="1:8" x14ac:dyDescent="0.2">
      <c r="A18" s="13" t="s">
        <v>28</v>
      </c>
      <c r="B18" s="51">
        <f>0.0072*28/1000+274.32/1000</f>
        <v>0.27452160000000003</v>
      </c>
      <c r="D18" s="13" t="s">
        <v>27</v>
      </c>
      <c r="E18" s="13">
        <v>2020</v>
      </c>
      <c r="F18" s="13">
        <v>1.1100000000000001</v>
      </c>
      <c r="H18" s="13" t="s">
        <v>71</v>
      </c>
    </row>
    <row r="19" spans="1:8" x14ac:dyDescent="0.2">
      <c r="A19" s="13" t="s">
        <v>20</v>
      </c>
      <c r="B19" s="51">
        <f>90.4/1000</f>
        <v>9.0400000000000008E-2</v>
      </c>
      <c r="C19" s="13" t="s">
        <v>134</v>
      </c>
      <c r="D19" s="13" t="s">
        <v>40</v>
      </c>
      <c r="E19" s="60" t="s">
        <v>41</v>
      </c>
      <c r="F19" s="13">
        <v>1.8</v>
      </c>
      <c r="G19" s="13" t="s">
        <v>68</v>
      </c>
      <c r="H19" s="13" t="s">
        <v>69</v>
      </c>
    </row>
    <row r="20" spans="1:8" x14ac:dyDescent="0.2">
      <c r="A20" s="13" t="s">
        <v>57</v>
      </c>
      <c r="B20" s="51">
        <v>5.0537634408602143E-2</v>
      </c>
      <c r="D20" s="13" t="s">
        <v>53</v>
      </c>
      <c r="E20" s="13">
        <v>2017</v>
      </c>
      <c r="F20" s="13">
        <v>1.06</v>
      </c>
      <c r="G20" s="13" t="s">
        <v>94</v>
      </c>
    </row>
    <row r="21" spans="1:8" x14ac:dyDescent="0.2">
      <c r="A21" s="13" t="s">
        <v>58</v>
      </c>
      <c r="B21" s="51">
        <v>0.12349726775956282</v>
      </c>
      <c r="D21" s="13" t="s">
        <v>53</v>
      </c>
      <c r="E21" s="13">
        <v>2017</v>
      </c>
      <c r="F21" s="13">
        <v>1.06</v>
      </c>
      <c r="G21" s="13" t="s">
        <v>94</v>
      </c>
    </row>
    <row r="22" spans="1:8" x14ac:dyDescent="0.2">
      <c r="A22" s="13" t="s">
        <v>2</v>
      </c>
      <c r="B22" s="51">
        <f>56/1000</f>
        <v>5.6000000000000001E-2</v>
      </c>
      <c r="C22" s="13" t="s">
        <v>136</v>
      </c>
      <c r="D22" s="13" t="s">
        <v>43</v>
      </c>
      <c r="E22" s="13">
        <v>2021</v>
      </c>
      <c r="F22" s="13">
        <v>0.6</v>
      </c>
      <c r="G22" s="13" t="s">
        <v>70</v>
      </c>
      <c r="H22" s="13" t="s">
        <v>69</v>
      </c>
    </row>
    <row r="23" spans="1:8" x14ac:dyDescent="0.2">
      <c r="A23" s="13" t="s">
        <v>1</v>
      </c>
      <c r="B23" s="51">
        <f>52/1000</f>
        <v>5.1999999999999998E-2</v>
      </c>
      <c r="D23" s="13" t="s">
        <v>42</v>
      </c>
      <c r="E23" s="13">
        <v>2021</v>
      </c>
      <c r="F23" s="13">
        <v>0.7</v>
      </c>
      <c r="G23" s="13" t="s">
        <v>68</v>
      </c>
      <c r="H23" s="13" t="s">
        <v>69</v>
      </c>
    </row>
    <row r="24" spans="1:8" x14ac:dyDescent="0.2">
      <c r="A24" s="13" t="s">
        <v>60</v>
      </c>
      <c r="B24" s="51">
        <v>5.7692307692307696E-2</v>
      </c>
      <c r="D24" s="13" t="s">
        <v>53</v>
      </c>
      <c r="E24" s="13">
        <v>2017</v>
      </c>
      <c r="F24" s="61">
        <v>0.84800000000000009</v>
      </c>
      <c r="G24" s="13" t="s">
        <v>99</v>
      </c>
    </row>
    <row r="25" spans="1:8" x14ac:dyDescent="0.2">
      <c r="A25" s="13" t="s">
        <v>61</v>
      </c>
      <c r="B25" s="51">
        <f>0.01571*28/1000+257.4/1000</f>
        <v>0.25783987999999997</v>
      </c>
      <c r="D25" s="13" t="s">
        <v>27</v>
      </c>
      <c r="E25" s="13">
        <v>2020</v>
      </c>
      <c r="F25" s="13">
        <v>1.1100000000000001</v>
      </c>
      <c r="H25" s="13" t="s">
        <v>71</v>
      </c>
    </row>
    <row r="26" spans="1:8" x14ac:dyDescent="0.2">
      <c r="A26" s="13" t="s">
        <v>30</v>
      </c>
      <c r="B26" s="51">
        <f>234.36/1000+0.0036*28/1000</f>
        <v>0.23446080000000002</v>
      </c>
      <c r="D26" s="13" t="s">
        <v>27</v>
      </c>
      <c r="E26" s="13">
        <v>2020</v>
      </c>
      <c r="F26" s="13">
        <v>1.0900000000000001</v>
      </c>
      <c r="G26" s="13" t="s">
        <v>100</v>
      </c>
    </row>
    <row r="27" spans="1:8" x14ac:dyDescent="0.2">
      <c r="A27" s="13" t="s">
        <v>59</v>
      </c>
      <c r="B27" s="51">
        <v>4.1269841269841276E-2</v>
      </c>
      <c r="D27" s="13" t="s">
        <v>53</v>
      </c>
      <c r="E27" s="13">
        <v>2017</v>
      </c>
      <c r="F27" s="13">
        <v>1.06</v>
      </c>
      <c r="G27" s="13" t="s">
        <v>94</v>
      </c>
    </row>
    <row r="28" spans="1:8" x14ac:dyDescent="0.2">
      <c r="A28" s="13" t="s">
        <v>31</v>
      </c>
      <c r="B28" s="51">
        <f>0.0036*28/1000+370.8/1000</f>
        <v>0.37090080000000003</v>
      </c>
      <c r="D28" s="13" t="s">
        <v>27</v>
      </c>
      <c r="E28" s="13">
        <v>2020</v>
      </c>
      <c r="F28" s="13">
        <v>1.1499999999999999</v>
      </c>
      <c r="G28" s="13" t="s">
        <v>101</v>
      </c>
    </row>
    <row r="29" spans="1:8" x14ac:dyDescent="0.2">
      <c r="A29" s="13" t="s">
        <v>32</v>
      </c>
      <c r="B29" s="51">
        <f>0.0036*28/1000+180.01/1000</f>
        <v>0.18011080000000002</v>
      </c>
      <c r="D29" s="13" t="s">
        <v>27</v>
      </c>
      <c r="E29" s="13">
        <v>2020</v>
      </c>
      <c r="F29" s="13">
        <v>1.0900000000000001</v>
      </c>
      <c r="G29" s="13" t="s">
        <v>100</v>
      </c>
    </row>
    <row r="30" spans="1:8" x14ac:dyDescent="0.2">
      <c r="A30" s="13" t="s">
        <v>10</v>
      </c>
      <c r="B30" s="51">
        <f>0.0036*28/1000+199.872/1000</f>
        <v>0.19997280000000003</v>
      </c>
      <c r="D30" s="13" t="s">
        <v>27</v>
      </c>
      <c r="E30" s="13">
        <v>2020</v>
      </c>
      <c r="F30" s="13">
        <v>1.0900000000000001</v>
      </c>
      <c r="H30" s="13" t="s">
        <v>71</v>
      </c>
    </row>
    <row r="31" spans="1:8" x14ac:dyDescent="0.2">
      <c r="A31" s="13" t="s">
        <v>90</v>
      </c>
      <c r="B31" s="51">
        <v>0.24272727272727271</v>
      </c>
      <c r="D31" s="13" t="s">
        <v>53</v>
      </c>
      <c r="E31" s="13">
        <v>2017</v>
      </c>
      <c r="F31" s="13">
        <v>1.1000000000000001</v>
      </c>
      <c r="H31" s="13" t="s">
        <v>71</v>
      </c>
    </row>
    <row r="32" spans="1:8" x14ac:dyDescent="0.2">
      <c r="A32" s="13" t="s">
        <v>86</v>
      </c>
      <c r="B32" s="51">
        <v>0</v>
      </c>
      <c r="D32" s="13" t="s">
        <v>88</v>
      </c>
      <c r="E32" s="60" t="s">
        <v>133</v>
      </c>
      <c r="F32" s="13">
        <v>0.7</v>
      </c>
      <c r="G32" s="13" t="s">
        <v>132</v>
      </c>
    </row>
    <row r="33" spans="1:8" x14ac:dyDescent="0.2">
      <c r="A33" s="13" t="s">
        <v>33</v>
      </c>
      <c r="B33" s="51">
        <f>334.8/1000+0.0054*28/1000</f>
        <v>0.3349512</v>
      </c>
      <c r="D33" s="13" t="s">
        <v>27</v>
      </c>
      <c r="E33" s="13">
        <v>2020</v>
      </c>
      <c r="F33" s="13">
        <v>1.1499999999999999</v>
      </c>
      <c r="H33" s="13" t="s">
        <v>71</v>
      </c>
    </row>
    <row r="34" spans="1:8" x14ac:dyDescent="0.2">
      <c r="A34" s="13" t="s">
        <v>34</v>
      </c>
      <c r="B34" s="51">
        <f>378.72/1000+0.0396*28/1000</f>
        <v>0.37982880000000002</v>
      </c>
      <c r="D34" s="13" t="s">
        <v>27</v>
      </c>
      <c r="E34" s="13">
        <v>2020</v>
      </c>
      <c r="F34" s="13">
        <v>1.01</v>
      </c>
      <c r="H34" s="13" t="s">
        <v>71</v>
      </c>
    </row>
    <row r="35" spans="1:8" x14ac:dyDescent="0.2">
      <c r="A35" s="13" t="s">
        <v>38</v>
      </c>
      <c r="B35" s="51">
        <f>0.0396*28/1000</f>
        <v>1.1088000000000001E-3</v>
      </c>
      <c r="D35" s="13" t="s">
        <v>27</v>
      </c>
      <c r="E35" s="13">
        <v>2020</v>
      </c>
      <c r="F35" s="13">
        <v>1.06</v>
      </c>
      <c r="H35" s="13" t="s">
        <v>71</v>
      </c>
    </row>
    <row r="36" spans="1:8" x14ac:dyDescent="0.2">
      <c r="A36" s="13" t="s">
        <v>35</v>
      </c>
      <c r="B36" s="51">
        <f>216/1000+0.0036*28/1000</f>
        <v>0.21610080000000001</v>
      </c>
      <c r="D36" s="13" t="s">
        <v>27</v>
      </c>
      <c r="E36" s="13">
        <v>2020</v>
      </c>
      <c r="F36" s="13">
        <v>1.06</v>
      </c>
      <c r="G36" s="13" t="s">
        <v>94</v>
      </c>
    </row>
    <row r="37" spans="1:8" x14ac:dyDescent="0.2">
      <c r="A37" s="13" t="s">
        <v>39</v>
      </c>
      <c r="B37" s="51">
        <f>0.108*28/1000</f>
        <v>3.0240000000000002E-3</v>
      </c>
      <c r="D37" s="13" t="s">
        <v>27</v>
      </c>
      <c r="E37" s="13">
        <v>2020</v>
      </c>
      <c r="F37" s="13">
        <v>1.1100000000000001</v>
      </c>
      <c r="G37" s="13" t="s">
        <v>102</v>
      </c>
    </row>
    <row r="38" spans="1:8" x14ac:dyDescent="0.2">
      <c r="B38" s="51"/>
    </row>
    <row r="39" spans="1:8" ht="15" thickBot="1" x14ac:dyDescent="0.25">
      <c r="B39" s="51"/>
    </row>
    <row r="40" spans="1:8" ht="27.6" customHeight="1" x14ac:dyDescent="0.25">
      <c r="A40" s="166" t="s">
        <v>137</v>
      </c>
      <c r="B40" s="167"/>
      <c r="C40" s="168"/>
    </row>
    <row r="41" spans="1:8" ht="45.6" customHeight="1" x14ac:dyDescent="0.2">
      <c r="A41" s="163" t="s">
        <v>138</v>
      </c>
      <c r="B41" s="164"/>
      <c r="C41" s="165"/>
    </row>
    <row r="42" spans="1:8" x14ac:dyDescent="0.2">
      <c r="A42" s="77"/>
      <c r="B42" s="78"/>
      <c r="C42" s="79"/>
    </row>
    <row r="43" spans="1:8" ht="22.7" customHeight="1" x14ac:dyDescent="0.25">
      <c r="A43" s="169" t="s">
        <v>191</v>
      </c>
      <c r="B43" s="170"/>
      <c r="C43" s="171"/>
    </row>
    <row r="44" spans="1:8" ht="15" x14ac:dyDescent="0.25">
      <c r="A44" s="81" t="s">
        <v>180</v>
      </c>
      <c r="B44" s="39"/>
      <c r="C44" s="82"/>
      <c r="E44" s="70"/>
    </row>
    <row r="45" spans="1:8" ht="16.7" customHeight="1" x14ac:dyDescent="0.2">
      <c r="A45" s="85" t="s">
        <v>181</v>
      </c>
      <c r="B45" s="39"/>
      <c r="C45" s="82"/>
    </row>
    <row r="46" spans="1:8" ht="15" x14ac:dyDescent="0.25">
      <c r="A46" s="81"/>
      <c r="B46" s="39"/>
      <c r="C46" s="82"/>
      <c r="E46" s="70"/>
    </row>
    <row r="47" spans="1:8" x14ac:dyDescent="0.2">
      <c r="A47" s="81" t="s">
        <v>182</v>
      </c>
      <c r="B47" s="80"/>
      <c r="C47" s="82"/>
    </row>
    <row r="48" spans="1:8" x14ac:dyDescent="0.2">
      <c r="A48" s="86" t="s">
        <v>183</v>
      </c>
      <c r="B48" s="39"/>
      <c r="C48" s="82"/>
    </row>
    <row r="49" spans="1:5" x14ac:dyDescent="0.2">
      <c r="A49" s="81"/>
      <c r="B49" s="39"/>
      <c r="C49" s="82"/>
    </row>
    <row r="50" spans="1:5" x14ac:dyDescent="0.2">
      <c r="A50" s="81" t="s">
        <v>184</v>
      </c>
      <c r="B50" s="39"/>
      <c r="C50" s="82"/>
    </row>
    <row r="51" spans="1:5" ht="15" x14ac:dyDescent="0.25">
      <c r="A51" s="85" t="s">
        <v>185</v>
      </c>
      <c r="B51" s="39"/>
      <c r="C51" s="82"/>
      <c r="E51" s="70"/>
    </row>
    <row r="52" spans="1:5" x14ac:dyDescent="0.2">
      <c r="A52" s="81"/>
      <c r="B52" s="39"/>
      <c r="C52" s="82"/>
    </row>
    <row r="53" spans="1:5" ht="15" x14ac:dyDescent="0.25">
      <c r="A53" s="163" t="s">
        <v>186</v>
      </c>
      <c r="B53" s="164"/>
      <c r="C53" s="165"/>
      <c r="E53" s="70"/>
    </row>
    <row r="54" spans="1:5" ht="15" x14ac:dyDescent="0.25">
      <c r="A54" s="160" t="s">
        <v>145</v>
      </c>
      <c r="B54" s="161"/>
      <c r="C54" s="162"/>
      <c r="E54" s="70"/>
    </row>
    <row r="55" spans="1:5" x14ac:dyDescent="0.2">
      <c r="A55" s="81"/>
      <c r="B55" s="39"/>
      <c r="C55" s="82"/>
    </row>
    <row r="56" spans="1:5" x14ac:dyDescent="0.2">
      <c r="A56" s="163" t="s">
        <v>139</v>
      </c>
      <c r="B56" s="164"/>
      <c r="C56" s="165"/>
    </row>
    <row r="57" spans="1:5" x14ac:dyDescent="0.2">
      <c r="A57" s="160" t="s">
        <v>146</v>
      </c>
      <c r="B57" s="161"/>
      <c r="C57" s="162"/>
    </row>
    <row r="58" spans="1:5" x14ac:dyDescent="0.2">
      <c r="A58" s="81"/>
      <c r="B58" s="39"/>
      <c r="C58" s="82"/>
    </row>
    <row r="59" spans="1:5" x14ac:dyDescent="0.2">
      <c r="A59" s="163" t="s">
        <v>179</v>
      </c>
      <c r="B59" s="164"/>
      <c r="C59" s="165"/>
    </row>
    <row r="60" spans="1:5" x14ac:dyDescent="0.2">
      <c r="A60" s="157" t="s">
        <v>144</v>
      </c>
      <c r="B60" s="158"/>
      <c r="C60" s="159"/>
    </row>
    <row r="61" spans="1:5" x14ac:dyDescent="0.2">
      <c r="A61" s="81"/>
      <c r="B61" s="39"/>
      <c r="C61" s="82"/>
    </row>
    <row r="62" spans="1:5" x14ac:dyDescent="0.2">
      <c r="A62" s="163" t="s">
        <v>140</v>
      </c>
      <c r="B62" s="164"/>
      <c r="C62" s="165"/>
    </row>
    <row r="63" spans="1:5" x14ac:dyDescent="0.2">
      <c r="A63" s="157" t="s">
        <v>147</v>
      </c>
      <c r="B63" s="158"/>
      <c r="C63" s="159"/>
    </row>
    <row r="64" spans="1:5" x14ac:dyDescent="0.2">
      <c r="A64" s="81"/>
      <c r="B64" s="39"/>
      <c r="C64" s="82"/>
    </row>
    <row r="65" spans="1:3" x14ac:dyDescent="0.2">
      <c r="A65" s="81" t="s">
        <v>187</v>
      </c>
      <c r="B65" s="39"/>
      <c r="C65" s="82"/>
    </row>
    <row r="66" spans="1:3" x14ac:dyDescent="0.2">
      <c r="A66" s="86" t="s">
        <v>148</v>
      </c>
      <c r="B66" s="39"/>
      <c r="C66" s="82"/>
    </row>
    <row r="67" spans="1:3" x14ac:dyDescent="0.2">
      <c r="A67" s="81"/>
      <c r="B67" s="39"/>
      <c r="C67" s="82"/>
    </row>
    <row r="68" spans="1:3" ht="15" x14ac:dyDescent="0.25">
      <c r="A68" s="87" t="s">
        <v>190</v>
      </c>
      <c r="B68" s="39"/>
      <c r="C68" s="82"/>
    </row>
    <row r="69" spans="1:3" ht="15" x14ac:dyDescent="0.25">
      <c r="A69" s="83" t="s">
        <v>192</v>
      </c>
      <c r="B69" s="39"/>
      <c r="C69" s="82"/>
    </row>
    <row r="70" spans="1:3" ht="15" x14ac:dyDescent="0.25">
      <c r="A70" s="84" t="s">
        <v>193</v>
      </c>
      <c r="B70" s="39"/>
      <c r="C70" s="82"/>
    </row>
    <row r="71" spans="1:3" x14ac:dyDescent="0.2">
      <c r="A71" s="81"/>
      <c r="B71" s="39"/>
      <c r="C71" s="82"/>
    </row>
    <row r="72" spans="1:3" x14ac:dyDescent="0.2">
      <c r="A72" s="81" t="s">
        <v>188</v>
      </c>
      <c r="B72" s="39"/>
      <c r="C72" s="82"/>
    </row>
    <row r="73" spans="1:3" x14ac:dyDescent="0.2">
      <c r="A73" s="85" t="s">
        <v>189</v>
      </c>
      <c r="B73" s="39"/>
      <c r="C73" s="82"/>
    </row>
    <row r="74" spans="1:3" ht="15" thickBot="1" x14ac:dyDescent="0.25">
      <c r="A74" s="90"/>
      <c r="B74" s="88"/>
      <c r="C74" s="89"/>
    </row>
  </sheetData>
  <sheetProtection sheet="1" objects="1" scenarios="1"/>
  <mergeCells count="11">
    <mergeCell ref="A53:C53"/>
    <mergeCell ref="A41:C41"/>
    <mergeCell ref="A40:C40"/>
    <mergeCell ref="A43:C43"/>
    <mergeCell ref="A62:C62"/>
    <mergeCell ref="A63:C63"/>
    <mergeCell ref="A54:C54"/>
    <mergeCell ref="A56:C56"/>
    <mergeCell ref="A57:C57"/>
    <mergeCell ref="A59:C59"/>
    <mergeCell ref="A60:C60"/>
  </mergeCells>
  <hyperlinks>
    <hyperlink ref="A45" r:id="rId1" display="https://www.energiforetagen.se/statistik/fjarrvarmestatistik/miljovardering-av-fjarrvarme/" xr:uid="{BCB3544F-0161-4FE0-A5C4-BBA8E99D935D}"/>
    <hyperlink ref="A48" r:id="rId2" display="https://www.environdec.com/library/epd88" xr:uid="{DB113830-C9E7-4CE3-BB8F-5BDC7D1E30BA}"/>
    <hyperlink ref="A51" r:id="rId3" display="https://www.environdec.com/library/epd1435" xr:uid="{AC24FC27-3838-4E0F-9B9E-A6AE3DB9561D}"/>
    <hyperlink ref="A60" r:id="rId4" display="https://www.naturvardsverket.se/contentassets/9db319015c994a9d88f64fffae725765/vagledning-berakna-utslappsminskning-2022-05-06.pdf" xr:uid="{C7CF4DD3-E219-4FD5-BCC3-2A652E34BC0C}"/>
    <hyperlink ref="A63" r:id="rId5" xr:uid="{7B92E682-3162-4606-9BCA-682FE5900569}"/>
    <hyperlink ref="A66" r:id="rId6" display="https://bransch.trafikverket.se/contentassets/3c85ef29f30b4f58aa895dc52efbb14a/handbok-for-vagtrafikens-luftfororeningar/kapitel-6-bilagor-emissionsfaktorer-2017-2020-2030.pdf" xr:uid="{C2B22A06-A2FF-423D-BCD8-E772F63849A7}"/>
    <hyperlink ref="A73" r:id="rId7" display="https://bransch.trafikverket.se/contentassets/d4c1beff0a9a4e91b0246ef155188c3d/emissionsfaktorer-vagtrafik-2020-2030-och-2040.xlsx" xr:uid="{2E079F4A-1F91-4063-9C95-2CF6CF9B4BD0}"/>
    <hyperlink ref="A70" r:id="rId8" display="https://www.energimyndigheten.se/48e101/globalassets/statistik/puffblock/ems-varmevarden-2021.xlsx" xr:uid="{2CCE7671-FB78-45A2-A2D6-D91154B1EE3E}"/>
  </hyperlinks>
  <pageMargins left="0.7" right="0.7" top="0.75" bottom="0.75" header="0.3" footer="0.3"/>
  <pageSetup paperSize="9" orientation="portrait" horizontalDpi="300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EE0E-6C71-489C-B46E-FEACDAD3B81F}">
  <sheetPr>
    <tabColor theme="9" tint="0.59999389629810485"/>
  </sheetPr>
  <dimension ref="A1:E55"/>
  <sheetViews>
    <sheetView zoomScale="85" zoomScaleNormal="85" workbookViewId="0"/>
  </sheetViews>
  <sheetFormatPr defaultColWidth="8.85546875" defaultRowHeight="15.75" x14ac:dyDescent="0.25"/>
  <cols>
    <col min="1" max="1" width="78.42578125" style="4" customWidth="1"/>
    <col min="2" max="2" width="41.5703125" style="4" customWidth="1"/>
    <col min="3" max="3" width="47" style="4" customWidth="1"/>
    <col min="4" max="4" width="8.85546875" style="4"/>
    <col min="5" max="5" width="41.5703125" customWidth="1"/>
    <col min="6" max="6" width="47" customWidth="1"/>
    <col min="8" max="8" width="41.5703125" customWidth="1"/>
    <col min="9" max="9" width="47" customWidth="1"/>
    <col min="11" max="11" width="41.5703125" customWidth="1"/>
    <col min="12" max="12" width="47" customWidth="1"/>
    <col min="14" max="14" width="41.5703125" customWidth="1"/>
    <col min="15" max="15" width="47" customWidth="1"/>
    <col min="17" max="17" width="41.5703125" customWidth="1"/>
    <col min="18" max="18" width="47" customWidth="1"/>
    <col min="20" max="20" width="41.5703125" customWidth="1"/>
    <col min="21" max="21" width="47" customWidth="1"/>
    <col min="23" max="23" width="41.5703125" customWidth="1"/>
    <col min="24" max="24" width="47" customWidth="1"/>
    <col min="26" max="26" width="41.5703125" customWidth="1"/>
    <col min="27" max="27" width="47" customWidth="1"/>
    <col min="29" max="29" width="41.5703125" customWidth="1"/>
    <col min="30" max="30" width="47" customWidth="1"/>
    <col min="32" max="32" width="41.5703125" customWidth="1"/>
    <col min="33" max="33" width="47" customWidth="1"/>
    <col min="35" max="35" width="41.5703125" customWidth="1"/>
    <col min="36" max="36" width="47" customWidth="1"/>
    <col min="38" max="38" width="41.5703125" customWidth="1"/>
    <col min="39" max="39" width="47" customWidth="1"/>
    <col min="41" max="41" width="41.5703125" customWidth="1"/>
    <col min="42" max="42" width="47" customWidth="1"/>
    <col min="44" max="44" width="41.5703125" customWidth="1"/>
    <col min="45" max="45" width="47" customWidth="1"/>
    <col min="47" max="47" width="41.5703125" customWidth="1"/>
    <col min="48" max="48" width="47" customWidth="1"/>
    <col min="50" max="50" width="41.5703125" customWidth="1"/>
    <col min="51" max="51" width="47" customWidth="1"/>
    <col min="53" max="53" width="41.5703125" customWidth="1"/>
    <col min="54" max="54" width="47" customWidth="1"/>
    <col min="56" max="56" width="41.5703125" customWidth="1"/>
    <col min="57" max="57" width="47" customWidth="1"/>
    <col min="59" max="59" width="41.5703125" customWidth="1"/>
    <col min="60" max="60" width="47" customWidth="1"/>
    <col min="62" max="62" width="41.5703125" customWidth="1"/>
    <col min="63" max="63" width="47" customWidth="1"/>
    <col min="65" max="65" width="41.5703125" customWidth="1"/>
    <col min="66" max="66" width="47" customWidth="1"/>
    <col min="68" max="68" width="41.5703125" customWidth="1"/>
    <col min="69" max="69" width="47" customWidth="1"/>
    <col min="71" max="71" width="41.5703125" customWidth="1"/>
    <col min="72" max="72" width="47" customWidth="1"/>
    <col min="74" max="74" width="41.5703125" customWidth="1"/>
    <col min="75" max="75" width="47" customWidth="1"/>
    <col min="77" max="77" width="41.5703125" customWidth="1"/>
    <col min="78" max="78" width="47" customWidth="1"/>
    <col min="80" max="80" width="41.5703125" customWidth="1"/>
    <col min="81" max="81" width="47" customWidth="1"/>
    <col min="83" max="83" width="41.5703125" customWidth="1"/>
    <col min="84" max="84" width="47" customWidth="1"/>
    <col min="86" max="86" width="41.5703125" customWidth="1"/>
    <col min="87" max="87" width="47" customWidth="1"/>
    <col min="89" max="89" width="41.5703125" customWidth="1"/>
    <col min="90" max="90" width="47" customWidth="1"/>
    <col min="92" max="92" width="41.5703125" customWidth="1"/>
    <col min="93" max="93" width="47" customWidth="1"/>
    <col min="95" max="95" width="41.5703125" customWidth="1"/>
    <col min="96" max="96" width="47" customWidth="1"/>
    <col min="98" max="98" width="41.5703125" customWidth="1"/>
    <col min="99" max="99" width="47" customWidth="1"/>
    <col min="101" max="101" width="41.5703125" customWidth="1"/>
    <col min="102" max="102" width="47" customWidth="1"/>
    <col min="104" max="104" width="41.5703125" customWidth="1"/>
    <col min="105" max="105" width="47" customWidth="1"/>
    <col min="107" max="107" width="41.5703125" customWidth="1"/>
    <col min="108" max="108" width="47" customWidth="1"/>
    <col min="110" max="110" width="41.5703125" customWidth="1"/>
    <col min="111" max="111" width="47" customWidth="1"/>
    <col min="113" max="113" width="41.5703125" customWidth="1"/>
    <col min="114" max="114" width="47" customWidth="1"/>
    <col min="116" max="116" width="41.5703125" customWidth="1"/>
    <col min="117" max="117" width="47" customWidth="1"/>
    <col min="119" max="119" width="41.5703125" customWidth="1"/>
    <col min="120" max="120" width="47" customWidth="1"/>
    <col min="122" max="122" width="41.5703125" customWidth="1"/>
    <col min="123" max="123" width="47" customWidth="1"/>
    <col min="125" max="125" width="41.5703125" customWidth="1"/>
    <col min="126" max="126" width="47" customWidth="1"/>
    <col min="128" max="128" width="41.5703125" customWidth="1"/>
    <col min="129" max="129" width="47" customWidth="1"/>
    <col min="131" max="131" width="41.5703125" customWidth="1"/>
    <col min="132" max="132" width="47" customWidth="1"/>
    <col min="134" max="134" width="41.5703125" customWidth="1"/>
    <col min="135" max="135" width="47" customWidth="1"/>
    <col min="137" max="137" width="41.5703125" customWidth="1"/>
    <col min="138" max="138" width="47" customWidth="1"/>
    <col min="140" max="140" width="41.5703125" customWidth="1"/>
    <col min="141" max="141" width="47" customWidth="1"/>
    <col min="143" max="143" width="41.5703125" customWidth="1"/>
    <col min="144" max="144" width="47" customWidth="1"/>
    <col min="146" max="146" width="41.5703125" customWidth="1"/>
    <col min="147" max="147" width="47" customWidth="1"/>
    <col min="149" max="149" width="41.5703125" customWidth="1"/>
    <col min="150" max="150" width="47" customWidth="1"/>
    <col min="152" max="152" width="41.5703125" customWidth="1"/>
    <col min="153" max="153" width="47" customWidth="1"/>
    <col min="155" max="155" width="41.5703125" customWidth="1"/>
    <col min="156" max="156" width="47" customWidth="1"/>
    <col min="158" max="158" width="41.5703125" customWidth="1"/>
    <col min="159" max="159" width="47" customWidth="1"/>
    <col min="161" max="161" width="41.5703125" customWidth="1"/>
    <col min="162" max="162" width="47" customWidth="1"/>
    <col min="164" max="164" width="41.5703125" customWidth="1"/>
    <col min="165" max="165" width="47" customWidth="1"/>
    <col min="167" max="167" width="41.5703125" customWidth="1"/>
    <col min="168" max="168" width="47" customWidth="1"/>
    <col min="170" max="170" width="41.5703125" customWidth="1"/>
    <col min="171" max="171" width="47" customWidth="1"/>
    <col min="173" max="173" width="41.5703125" customWidth="1"/>
    <col min="174" max="174" width="47" customWidth="1"/>
    <col min="176" max="176" width="41.5703125" customWidth="1"/>
    <col min="177" max="177" width="47" customWidth="1"/>
    <col min="179" max="179" width="41.5703125" customWidth="1"/>
    <col min="180" max="180" width="47" customWidth="1"/>
    <col min="182" max="182" width="41.5703125" customWidth="1"/>
    <col min="183" max="183" width="47" customWidth="1"/>
    <col min="185" max="185" width="41.5703125" customWidth="1"/>
    <col min="186" max="186" width="47" customWidth="1"/>
    <col min="188" max="188" width="41.5703125" customWidth="1"/>
    <col min="189" max="189" width="47" customWidth="1"/>
    <col min="191" max="191" width="41.5703125" customWidth="1"/>
    <col min="192" max="192" width="47" customWidth="1"/>
    <col min="194" max="194" width="41.5703125" customWidth="1"/>
    <col min="195" max="195" width="47" customWidth="1"/>
    <col min="197" max="197" width="41.5703125" customWidth="1"/>
    <col min="198" max="198" width="47" customWidth="1"/>
    <col min="200" max="200" width="41.5703125" customWidth="1"/>
    <col min="201" max="201" width="47" customWidth="1"/>
    <col min="203" max="203" width="41.5703125" customWidth="1"/>
    <col min="204" max="204" width="47" customWidth="1"/>
    <col min="206" max="206" width="41.5703125" customWidth="1"/>
    <col min="207" max="207" width="47" customWidth="1"/>
    <col min="209" max="209" width="41.5703125" customWidth="1"/>
    <col min="210" max="210" width="47" customWidth="1"/>
    <col min="212" max="212" width="41.5703125" customWidth="1"/>
    <col min="213" max="213" width="47" customWidth="1"/>
    <col min="215" max="215" width="41.5703125" customWidth="1"/>
    <col min="216" max="216" width="47" customWidth="1"/>
    <col min="218" max="218" width="41.5703125" customWidth="1"/>
    <col min="219" max="219" width="47" customWidth="1"/>
    <col min="221" max="221" width="41.5703125" customWidth="1"/>
    <col min="222" max="222" width="47" customWidth="1"/>
    <col min="224" max="224" width="41.5703125" customWidth="1"/>
    <col min="225" max="225" width="47" customWidth="1"/>
    <col min="227" max="227" width="41.5703125" customWidth="1"/>
    <col min="228" max="228" width="47" customWidth="1"/>
    <col min="230" max="230" width="41.5703125" customWidth="1"/>
    <col min="231" max="231" width="47" customWidth="1"/>
    <col min="233" max="233" width="41.5703125" customWidth="1"/>
    <col min="234" max="234" width="47" customWidth="1"/>
    <col min="236" max="236" width="41.5703125" customWidth="1"/>
    <col min="237" max="237" width="47" customWidth="1"/>
    <col min="239" max="239" width="41.5703125" customWidth="1"/>
    <col min="240" max="240" width="47" customWidth="1"/>
    <col min="242" max="242" width="41.5703125" customWidth="1"/>
    <col min="243" max="243" width="47" customWidth="1"/>
    <col min="245" max="245" width="41.5703125" customWidth="1"/>
    <col min="246" max="246" width="47" customWidth="1"/>
    <col min="248" max="248" width="41.5703125" customWidth="1"/>
    <col min="249" max="249" width="47" customWidth="1"/>
    <col min="251" max="251" width="41.5703125" customWidth="1"/>
    <col min="252" max="252" width="47" customWidth="1"/>
    <col min="254" max="254" width="41.5703125" customWidth="1"/>
    <col min="255" max="255" width="47" customWidth="1"/>
    <col min="257" max="257" width="41.5703125" customWidth="1"/>
    <col min="258" max="258" width="47" customWidth="1"/>
    <col min="260" max="260" width="41.5703125" customWidth="1"/>
    <col min="261" max="261" width="47" customWidth="1"/>
    <col min="263" max="263" width="41.5703125" customWidth="1"/>
    <col min="264" max="264" width="47" customWidth="1"/>
    <col min="266" max="266" width="41.5703125" customWidth="1"/>
    <col min="267" max="267" width="47" customWidth="1"/>
    <col min="269" max="269" width="41.5703125" customWidth="1"/>
    <col min="270" max="270" width="47" customWidth="1"/>
    <col min="272" max="272" width="41.5703125" customWidth="1"/>
    <col min="273" max="273" width="47" customWidth="1"/>
    <col min="275" max="275" width="41.5703125" customWidth="1"/>
    <col min="276" max="276" width="47" customWidth="1"/>
    <col min="278" max="278" width="41.5703125" customWidth="1"/>
    <col min="279" max="279" width="47" customWidth="1"/>
    <col min="281" max="281" width="41.5703125" customWidth="1"/>
    <col min="282" max="282" width="47" customWidth="1"/>
    <col min="284" max="284" width="41.5703125" customWidth="1"/>
    <col min="285" max="285" width="47" customWidth="1"/>
    <col min="287" max="287" width="41.5703125" customWidth="1"/>
    <col min="288" max="288" width="47" customWidth="1"/>
    <col min="290" max="290" width="41.5703125" customWidth="1"/>
    <col min="291" max="291" width="47" customWidth="1"/>
    <col min="293" max="293" width="41.5703125" customWidth="1"/>
    <col min="294" max="294" width="47" customWidth="1"/>
    <col min="296" max="296" width="41.5703125" customWidth="1"/>
    <col min="297" max="297" width="47" customWidth="1"/>
    <col min="299" max="299" width="41.5703125" customWidth="1"/>
    <col min="300" max="300" width="47" customWidth="1"/>
    <col min="302" max="302" width="41.5703125" customWidth="1"/>
    <col min="303" max="303" width="47" customWidth="1"/>
    <col min="305" max="305" width="41.5703125" customWidth="1"/>
    <col min="306" max="306" width="47" customWidth="1"/>
    <col min="308" max="308" width="41.5703125" customWidth="1"/>
    <col min="309" max="309" width="47" customWidth="1"/>
    <col min="311" max="311" width="41.5703125" customWidth="1"/>
    <col min="312" max="312" width="47" customWidth="1"/>
    <col min="314" max="314" width="41.5703125" customWidth="1"/>
    <col min="315" max="315" width="47" customWidth="1"/>
    <col min="317" max="317" width="41.5703125" customWidth="1"/>
    <col min="318" max="318" width="47" customWidth="1"/>
    <col min="320" max="320" width="41.5703125" customWidth="1"/>
    <col min="321" max="321" width="47" customWidth="1"/>
    <col min="323" max="323" width="41.5703125" customWidth="1"/>
    <col min="324" max="324" width="47" customWidth="1"/>
    <col min="326" max="326" width="41.5703125" customWidth="1"/>
    <col min="327" max="327" width="47" customWidth="1"/>
    <col min="329" max="329" width="41.5703125" customWidth="1"/>
    <col min="330" max="330" width="47" customWidth="1"/>
    <col min="332" max="332" width="41.5703125" customWidth="1"/>
    <col min="333" max="333" width="47" customWidth="1"/>
    <col min="335" max="335" width="41.5703125" customWidth="1"/>
    <col min="336" max="336" width="47" customWidth="1"/>
    <col min="338" max="338" width="41.5703125" customWidth="1"/>
    <col min="339" max="339" width="47" customWidth="1"/>
    <col min="341" max="341" width="41.5703125" customWidth="1"/>
    <col min="342" max="342" width="47" customWidth="1"/>
    <col min="344" max="344" width="41.5703125" customWidth="1"/>
    <col min="345" max="345" width="47" customWidth="1"/>
  </cols>
  <sheetData>
    <row r="1" spans="1:5" ht="26.25" x14ac:dyDescent="0.25">
      <c r="A1" s="44" t="s">
        <v>196</v>
      </c>
      <c r="B1" s="9"/>
    </row>
    <row r="2" spans="1:5" ht="20.25" x14ac:dyDescent="0.25">
      <c r="A2" s="11" t="s">
        <v>87</v>
      </c>
      <c r="B2" s="148" t="s">
        <v>8</v>
      </c>
      <c r="C2" s="148"/>
      <c r="D2" s="16"/>
    </row>
    <row r="3" spans="1:5" x14ac:dyDescent="0.25">
      <c r="A3" s="5" t="s">
        <v>51</v>
      </c>
      <c r="B3" s="151" t="s">
        <v>171</v>
      </c>
      <c r="C3" s="153"/>
    </row>
    <row r="4" spans="1:5" x14ac:dyDescent="0.25">
      <c r="A4" s="6" t="s">
        <v>194</v>
      </c>
      <c r="B4" s="151" t="s">
        <v>195</v>
      </c>
      <c r="C4" s="151"/>
    </row>
    <row r="5" spans="1:5" x14ac:dyDescent="0.25">
      <c r="A5" s="5" t="s">
        <v>142</v>
      </c>
      <c r="B5" s="151" t="s">
        <v>172</v>
      </c>
      <c r="C5" s="151"/>
    </row>
    <row r="6" spans="1:5" x14ac:dyDescent="0.25">
      <c r="A6" s="6" t="s">
        <v>25</v>
      </c>
      <c r="B6" s="151" t="s">
        <v>173</v>
      </c>
      <c r="C6" s="151"/>
    </row>
    <row r="7" spans="1:5" x14ac:dyDescent="0.25">
      <c r="A7" s="6" t="s">
        <v>24</v>
      </c>
      <c r="B7" s="149">
        <v>5000000</v>
      </c>
      <c r="C7" s="150"/>
    </row>
    <row r="8" spans="1:5" x14ac:dyDescent="0.25">
      <c r="A8" s="6" t="s">
        <v>157</v>
      </c>
      <c r="B8" s="152" t="s">
        <v>174</v>
      </c>
      <c r="C8" s="152"/>
    </row>
    <row r="9" spans="1:5" ht="22.35" customHeight="1" x14ac:dyDescent="0.25">
      <c r="A9" s="46" t="s">
        <v>5</v>
      </c>
      <c r="B9" s="121" t="s">
        <v>3</v>
      </c>
      <c r="C9" s="129" t="s">
        <v>4</v>
      </c>
    </row>
    <row r="10" spans="1:5" x14ac:dyDescent="0.25">
      <c r="A10" s="7" t="s">
        <v>175</v>
      </c>
      <c r="B10" s="29" t="s">
        <v>9</v>
      </c>
      <c r="C10" s="29" t="s">
        <v>9</v>
      </c>
      <c r="D10" s="30"/>
    </row>
    <row r="11" spans="1:5" x14ac:dyDescent="0.25">
      <c r="A11" s="4" t="s">
        <v>36</v>
      </c>
      <c r="B11" s="32"/>
      <c r="C11" s="32"/>
      <c r="E11" s="4"/>
    </row>
    <row r="12" spans="1:5" x14ac:dyDescent="0.25">
      <c r="A12" s="4" t="s">
        <v>11</v>
      </c>
      <c r="B12" s="32"/>
      <c r="C12" s="32"/>
      <c r="E12" s="4"/>
    </row>
    <row r="13" spans="1:5" x14ac:dyDescent="0.25">
      <c r="A13" s="4" t="s">
        <v>29</v>
      </c>
      <c r="B13" s="32"/>
      <c r="C13" s="32"/>
      <c r="E13" s="4"/>
    </row>
    <row r="14" spans="1:5" x14ac:dyDescent="0.25">
      <c r="A14" s="4" t="s">
        <v>85</v>
      </c>
      <c r="B14" s="32"/>
      <c r="C14" s="32"/>
      <c r="E14" s="4"/>
    </row>
    <row r="15" spans="1:5" x14ac:dyDescent="0.25">
      <c r="A15" s="4" t="s">
        <v>22</v>
      </c>
      <c r="B15" s="32"/>
      <c r="C15" s="32"/>
      <c r="E15" s="4"/>
    </row>
    <row r="16" spans="1:5" x14ac:dyDescent="0.25">
      <c r="A16" s="4" t="s">
        <v>21</v>
      </c>
      <c r="B16" s="32"/>
      <c r="C16" s="32"/>
      <c r="E16" s="4"/>
    </row>
    <row r="17" spans="1:5" x14ac:dyDescent="0.25">
      <c r="A17" s="4" t="s">
        <v>23</v>
      </c>
      <c r="B17" s="32"/>
      <c r="C17" s="32"/>
      <c r="E17" s="4"/>
    </row>
    <row r="18" spans="1:5" x14ac:dyDescent="0.25">
      <c r="A18" s="4" t="s">
        <v>26</v>
      </c>
      <c r="B18" s="32"/>
      <c r="C18" s="32"/>
      <c r="E18" s="4"/>
    </row>
    <row r="19" spans="1:5" x14ac:dyDescent="0.25">
      <c r="A19" s="4" t="s">
        <v>28</v>
      </c>
      <c r="B19" s="32"/>
      <c r="C19" s="32"/>
      <c r="E19" s="4"/>
    </row>
    <row r="20" spans="1:5" x14ac:dyDescent="0.25">
      <c r="A20" s="4" t="s">
        <v>20</v>
      </c>
      <c r="B20" s="32"/>
      <c r="C20" s="32"/>
      <c r="E20" s="4"/>
    </row>
    <row r="21" spans="1:5" x14ac:dyDescent="0.25">
      <c r="A21" s="4" t="s">
        <v>2</v>
      </c>
      <c r="B21" s="32"/>
      <c r="C21" s="32"/>
      <c r="E21" s="4"/>
    </row>
    <row r="22" spans="1:5" x14ac:dyDescent="0.25">
      <c r="A22" s="4" t="s">
        <v>1</v>
      </c>
      <c r="B22" s="32"/>
      <c r="C22" s="32"/>
      <c r="E22" s="4"/>
    </row>
    <row r="23" spans="1:5" x14ac:dyDescent="0.25">
      <c r="A23" s="4" t="s">
        <v>30</v>
      </c>
      <c r="B23" s="32"/>
      <c r="C23" s="32"/>
      <c r="E23" s="4"/>
    </row>
    <row r="24" spans="1:5" x14ac:dyDescent="0.25">
      <c r="A24" s="4" t="s">
        <v>31</v>
      </c>
      <c r="B24" s="32"/>
      <c r="C24" s="32"/>
      <c r="E24" s="4"/>
    </row>
    <row r="25" spans="1:5" x14ac:dyDescent="0.25">
      <c r="A25" s="4" t="s">
        <v>32</v>
      </c>
      <c r="B25" s="32"/>
      <c r="C25" s="32"/>
      <c r="E25" s="4"/>
    </row>
    <row r="26" spans="1:5" x14ac:dyDescent="0.25">
      <c r="A26" s="4" t="s">
        <v>10</v>
      </c>
      <c r="B26" s="32"/>
      <c r="C26" s="32"/>
      <c r="E26" s="4"/>
    </row>
    <row r="27" spans="1:5" x14ac:dyDescent="0.25">
      <c r="A27" s="4" t="s">
        <v>33</v>
      </c>
      <c r="B27" s="32"/>
      <c r="C27" s="32"/>
      <c r="E27" s="4"/>
    </row>
    <row r="28" spans="1:5" x14ac:dyDescent="0.25">
      <c r="A28" s="4" t="s">
        <v>34</v>
      </c>
      <c r="B28" s="32"/>
      <c r="C28" s="32"/>
      <c r="E28" s="4"/>
    </row>
    <row r="29" spans="1:5" x14ac:dyDescent="0.25">
      <c r="A29" s="4" t="s">
        <v>38</v>
      </c>
      <c r="B29" s="32"/>
      <c r="C29" s="32"/>
      <c r="E29" s="4"/>
    </row>
    <row r="30" spans="1:5" x14ac:dyDescent="0.25">
      <c r="A30" s="4" t="s">
        <v>35</v>
      </c>
      <c r="B30" s="32"/>
      <c r="C30" s="32"/>
      <c r="E30" s="4"/>
    </row>
    <row r="31" spans="1:5" x14ac:dyDescent="0.25">
      <c r="A31" s="4" t="s">
        <v>39</v>
      </c>
      <c r="B31" s="32"/>
      <c r="C31" s="32"/>
      <c r="E31" s="4"/>
    </row>
    <row r="32" spans="1:5" ht="33.6" customHeight="1" x14ac:dyDescent="0.25">
      <c r="A32" s="8" t="s">
        <v>103</v>
      </c>
      <c r="B32" s="10"/>
      <c r="C32" s="10"/>
    </row>
    <row r="33" spans="1:3" x14ac:dyDescent="0.25">
      <c r="A33" s="13" t="s">
        <v>52</v>
      </c>
      <c r="B33" s="32"/>
      <c r="C33" s="32"/>
    </row>
    <row r="34" spans="1:3" x14ac:dyDescent="0.25">
      <c r="A34" s="13" t="s">
        <v>89</v>
      </c>
      <c r="B34" s="32"/>
      <c r="C34" s="32"/>
    </row>
    <row r="35" spans="1:3" x14ac:dyDescent="0.25">
      <c r="A35" s="13" t="s">
        <v>54</v>
      </c>
      <c r="B35" s="32"/>
      <c r="C35" s="32"/>
    </row>
    <row r="36" spans="1:3" x14ac:dyDescent="0.25">
      <c r="A36" s="13" t="s">
        <v>91</v>
      </c>
      <c r="B36" s="32"/>
      <c r="C36" s="32"/>
    </row>
    <row r="37" spans="1:3" x14ac:dyDescent="0.25">
      <c r="A37" s="13" t="s">
        <v>56</v>
      </c>
      <c r="B37" s="32"/>
      <c r="C37" s="32"/>
    </row>
    <row r="38" spans="1:3" x14ac:dyDescent="0.25">
      <c r="A38" s="13" t="s">
        <v>55</v>
      </c>
      <c r="B38" s="32"/>
      <c r="C38" s="32"/>
    </row>
    <row r="39" spans="1:3" x14ac:dyDescent="0.25">
      <c r="A39" s="13" t="s">
        <v>58</v>
      </c>
      <c r="B39" s="32"/>
      <c r="C39" s="32"/>
    </row>
    <row r="40" spans="1:3" x14ac:dyDescent="0.25">
      <c r="A40" s="13" t="s">
        <v>57</v>
      </c>
      <c r="B40" s="32"/>
      <c r="C40" s="32"/>
    </row>
    <row r="41" spans="1:3" x14ac:dyDescent="0.25">
      <c r="A41" s="13" t="s">
        <v>61</v>
      </c>
      <c r="B41" s="32"/>
      <c r="C41" s="32"/>
    </row>
    <row r="42" spans="1:3" x14ac:dyDescent="0.25">
      <c r="A42" s="13" t="s">
        <v>60</v>
      </c>
      <c r="B42" s="32"/>
      <c r="C42" s="32"/>
    </row>
    <row r="43" spans="1:3" x14ac:dyDescent="0.25">
      <c r="A43" s="13" t="s">
        <v>59</v>
      </c>
      <c r="B43" s="32"/>
      <c r="C43" s="32"/>
    </row>
    <row r="44" spans="1:3" x14ac:dyDescent="0.25">
      <c r="A44" s="13" t="s">
        <v>90</v>
      </c>
      <c r="B44" s="32"/>
      <c r="C44" s="32"/>
    </row>
    <row r="45" spans="1:3" ht="18" x14ac:dyDescent="0.25">
      <c r="A45" s="27"/>
    </row>
    <row r="46" spans="1:3" ht="18" x14ac:dyDescent="0.25">
      <c r="A46" s="63" t="s">
        <v>82</v>
      </c>
      <c r="B46" s="37" t="s">
        <v>155</v>
      </c>
      <c r="C46" s="37" t="s">
        <v>156</v>
      </c>
    </row>
    <row r="47" spans="1:3" x14ac:dyDescent="0.25">
      <c r="A47" s="64" t="s">
        <v>5</v>
      </c>
      <c r="B47" s="65"/>
      <c r="C47" s="65"/>
    </row>
    <row r="48" spans="1:3" x14ac:dyDescent="0.25">
      <c r="A48" s="20" t="s">
        <v>176</v>
      </c>
      <c r="B48" s="26">
        <f>SUM(B11:B31)</f>
        <v>0</v>
      </c>
      <c r="C48" s="26">
        <f>SUM(C11:C31)</f>
        <v>0</v>
      </c>
    </row>
    <row r="49" spans="1:3" x14ac:dyDescent="0.25">
      <c r="A49" s="20" t="s">
        <v>103</v>
      </c>
      <c r="B49" s="26">
        <f>SUM(B33:B44)</f>
        <v>0</v>
      </c>
      <c r="C49" s="26">
        <f>SUM(C33:C44)</f>
        <v>0</v>
      </c>
    </row>
    <row r="50" spans="1:3" x14ac:dyDescent="0.25">
      <c r="A50" t="s">
        <v>198</v>
      </c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 s="20"/>
      <c r="B55" s="26"/>
      <c r="C55" s="26"/>
    </row>
  </sheetData>
  <protectedRanges>
    <protectedRange sqref="B3:C8 B33:C44 B11:C31" name="Område1"/>
  </protectedRanges>
  <mergeCells count="7">
    <mergeCell ref="B2:C2"/>
    <mergeCell ref="B7:C7"/>
    <mergeCell ref="B6:C6"/>
    <mergeCell ref="B4:C4"/>
    <mergeCell ref="B8:C8"/>
    <mergeCell ref="B5:C5"/>
    <mergeCell ref="B3:C3"/>
  </mergeCells>
  <conditionalFormatting sqref="B11:C31 B34">
    <cfRule type="containsBlanks" dxfId="16" priority="1">
      <formula>LEN(TRIM(B11))=0</formula>
    </cfRule>
  </conditionalFormatting>
  <conditionalFormatting sqref="B33:C33 C34:C36 B35:C44">
    <cfRule type="containsBlanks" dxfId="15" priority="64180">
      <formula>LEN(TRIM(B33))=0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BBE0-9577-443C-88E3-BA1A67648D39}">
  <sheetPr>
    <tabColor theme="9" tint="0.59999389629810485"/>
  </sheetPr>
  <dimension ref="A1:D55"/>
  <sheetViews>
    <sheetView zoomScale="85" zoomScaleNormal="85" workbookViewId="0"/>
  </sheetViews>
  <sheetFormatPr defaultColWidth="8.85546875" defaultRowHeight="15.75" x14ac:dyDescent="0.25"/>
  <cols>
    <col min="1" max="1" width="78.42578125" style="4" customWidth="1"/>
    <col min="2" max="2" width="41.5703125" style="4" customWidth="1"/>
    <col min="3" max="3" width="47" style="4" customWidth="1"/>
    <col min="4" max="4" width="8.85546875" style="4"/>
    <col min="5" max="5" width="41.5703125" customWidth="1"/>
    <col min="6" max="6" width="47" customWidth="1"/>
    <col min="8" max="8" width="41.5703125" customWidth="1"/>
    <col min="9" max="9" width="47" customWidth="1"/>
    <col min="11" max="11" width="41.5703125" customWidth="1"/>
    <col min="12" max="12" width="47" customWidth="1"/>
    <col min="14" max="14" width="41.5703125" customWidth="1"/>
    <col min="15" max="15" width="47" customWidth="1"/>
    <col min="17" max="17" width="41.5703125" customWidth="1"/>
    <col min="18" max="18" width="47" customWidth="1"/>
    <col min="20" max="20" width="41.5703125" customWidth="1"/>
    <col min="21" max="21" width="47" customWidth="1"/>
    <col min="23" max="23" width="41.5703125" customWidth="1"/>
    <col min="24" max="24" width="47" customWidth="1"/>
    <col min="26" max="26" width="41.5703125" customWidth="1"/>
    <col min="27" max="27" width="47" customWidth="1"/>
    <col min="29" max="29" width="41.5703125" customWidth="1"/>
    <col min="30" max="30" width="47" customWidth="1"/>
    <col min="32" max="32" width="41.5703125" customWidth="1"/>
    <col min="33" max="33" width="47" customWidth="1"/>
    <col min="35" max="35" width="41.5703125" customWidth="1"/>
    <col min="36" max="36" width="47" customWidth="1"/>
    <col min="38" max="38" width="41.5703125" customWidth="1"/>
    <col min="39" max="39" width="47" customWidth="1"/>
    <col min="41" max="41" width="41.5703125" customWidth="1"/>
    <col min="42" max="42" width="47" customWidth="1"/>
    <col min="44" max="44" width="41.5703125" customWidth="1"/>
    <col min="45" max="45" width="47" customWidth="1"/>
    <col min="47" max="47" width="41.5703125" customWidth="1"/>
    <col min="48" max="48" width="47" customWidth="1"/>
    <col min="50" max="50" width="41.5703125" customWidth="1"/>
    <col min="51" max="51" width="47" customWidth="1"/>
    <col min="53" max="53" width="41.5703125" customWidth="1"/>
    <col min="54" max="54" width="47" customWidth="1"/>
    <col min="56" max="56" width="41.5703125" customWidth="1"/>
    <col min="57" max="57" width="47" customWidth="1"/>
    <col min="59" max="59" width="41.5703125" customWidth="1"/>
    <col min="60" max="60" width="47" customWidth="1"/>
    <col min="62" max="62" width="41.5703125" customWidth="1"/>
    <col min="63" max="63" width="47" customWidth="1"/>
    <col min="65" max="65" width="41.5703125" customWidth="1"/>
    <col min="66" max="66" width="47" customWidth="1"/>
    <col min="68" max="68" width="41.5703125" customWidth="1"/>
    <col min="69" max="69" width="47" customWidth="1"/>
    <col min="71" max="71" width="41.5703125" customWidth="1"/>
    <col min="72" max="72" width="47" customWidth="1"/>
    <col min="74" max="74" width="41.5703125" customWidth="1"/>
    <col min="75" max="75" width="47" customWidth="1"/>
    <col min="77" max="77" width="41.5703125" customWidth="1"/>
    <col min="78" max="78" width="47" customWidth="1"/>
    <col min="80" max="80" width="41.5703125" customWidth="1"/>
    <col min="81" max="81" width="47" customWidth="1"/>
    <col min="83" max="83" width="41.5703125" customWidth="1"/>
    <col min="84" max="84" width="47" customWidth="1"/>
    <col min="86" max="86" width="41.5703125" customWidth="1"/>
    <col min="87" max="87" width="47" customWidth="1"/>
    <col min="89" max="89" width="41.5703125" customWidth="1"/>
    <col min="90" max="90" width="47" customWidth="1"/>
    <col min="92" max="92" width="41.5703125" customWidth="1"/>
    <col min="93" max="93" width="47" customWidth="1"/>
    <col min="95" max="95" width="41.5703125" customWidth="1"/>
    <col min="96" max="96" width="47" customWidth="1"/>
    <col min="98" max="98" width="41.5703125" customWidth="1"/>
    <col min="99" max="99" width="47" customWidth="1"/>
    <col min="101" max="101" width="41.5703125" customWidth="1"/>
    <col min="102" max="102" width="47" customWidth="1"/>
    <col min="104" max="104" width="41.5703125" customWidth="1"/>
    <col min="105" max="105" width="47" customWidth="1"/>
    <col min="107" max="107" width="41.5703125" customWidth="1"/>
    <col min="108" max="108" width="47" customWidth="1"/>
    <col min="110" max="110" width="41.5703125" customWidth="1"/>
    <col min="111" max="111" width="47" customWidth="1"/>
    <col min="113" max="113" width="41.5703125" customWidth="1"/>
    <col min="114" max="114" width="47" customWidth="1"/>
    <col min="116" max="116" width="41.5703125" customWidth="1"/>
    <col min="117" max="117" width="47" customWidth="1"/>
    <col min="119" max="119" width="41.5703125" customWidth="1"/>
    <col min="120" max="120" width="47" customWidth="1"/>
    <col min="122" max="122" width="41.5703125" customWidth="1"/>
    <col min="123" max="123" width="47" customWidth="1"/>
    <col min="125" max="125" width="41.5703125" customWidth="1"/>
    <col min="126" max="126" width="47" customWidth="1"/>
    <col min="128" max="128" width="41.5703125" customWidth="1"/>
    <col min="129" max="129" width="47" customWidth="1"/>
    <col min="131" max="131" width="41.5703125" customWidth="1"/>
    <col min="132" max="132" width="47" customWidth="1"/>
    <col min="134" max="134" width="41.5703125" customWidth="1"/>
    <col min="135" max="135" width="47" customWidth="1"/>
    <col min="137" max="137" width="41.5703125" customWidth="1"/>
    <col min="138" max="138" width="47" customWidth="1"/>
    <col min="140" max="140" width="41.5703125" customWidth="1"/>
    <col min="141" max="141" width="47" customWidth="1"/>
    <col min="143" max="143" width="41.5703125" customWidth="1"/>
    <col min="144" max="144" width="47" customWidth="1"/>
    <col min="146" max="146" width="41.5703125" customWidth="1"/>
    <col min="147" max="147" width="47" customWidth="1"/>
    <col min="149" max="149" width="41.5703125" customWidth="1"/>
    <col min="150" max="150" width="47" customWidth="1"/>
    <col min="152" max="152" width="41.5703125" customWidth="1"/>
    <col min="153" max="153" width="47" customWidth="1"/>
    <col min="155" max="155" width="41.5703125" customWidth="1"/>
    <col min="156" max="156" width="47" customWidth="1"/>
    <col min="158" max="158" width="41.5703125" customWidth="1"/>
    <col min="159" max="159" width="47" customWidth="1"/>
    <col min="161" max="161" width="41.5703125" customWidth="1"/>
    <col min="162" max="162" width="47" customWidth="1"/>
    <col min="164" max="164" width="41.5703125" customWidth="1"/>
    <col min="165" max="165" width="47" customWidth="1"/>
    <col min="167" max="167" width="41.5703125" customWidth="1"/>
    <col min="168" max="168" width="47" customWidth="1"/>
    <col min="170" max="170" width="41.5703125" customWidth="1"/>
    <col min="171" max="171" width="47" customWidth="1"/>
    <col min="173" max="173" width="41.5703125" customWidth="1"/>
    <col min="174" max="174" width="47" customWidth="1"/>
    <col min="176" max="176" width="41.5703125" customWidth="1"/>
    <col min="177" max="177" width="47" customWidth="1"/>
    <col min="179" max="179" width="41.5703125" customWidth="1"/>
    <col min="180" max="180" width="47" customWidth="1"/>
    <col min="182" max="182" width="41.5703125" customWidth="1"/>
    <col min="183" max="183" width="47" customWidth="1"/>
    <col min="185" max="185" width="41.5703125" customWidth="1"/>
    <col min="186" max="186" width="47" customWidth="1"/>
    <col min="188" max="188" width="41.5703125" customWidth="1"/>
    <col min="189" max="189" width="47" customWidth="1"/>
    <col min="191" max="191" width="41.5703125" customWidth="1"/>
    <col min="192" max="192" width="47" customWidth="1"/>
    <col min="194" max="194" width="41.5703125" customWidth="1"/>
    <col min="195" max="195" width="47" customWidth="1"/>
    <col min="197" max="197" width="41.5703125" customWidth="1"/>
    <col min="198" max="198" width="47" customWidth="1"/>
    <col min="200" max="200" width="41.5703125" customWidth="1"/>
    <col min="201" max="201" width="47" customWidth="1"/>
    <col min="203" max="203" width="41.5703125" customWidth="1"/>
    <col min="204" max="204" width="47" customWidth="1"/>
    <col min="206" max="206" width="41.5703125" customWidth="1"/>
    <col min="207" max="207" width="47" customWidth="1"/>
    <col min="209" max="209" width="41.5703125" customWidth="1"/>
    <col min="210" max="210" width="47" customWidth="1"/>
    <col min="212" max="212" width="41.5703125" customWidth="1"/>
    <col min="213" max="213" width="47" customWidth="1"/>
    <col min="215" max="215" width="41.5703125" customWidth="1"/>
    <col min="216" max="216" width="47" customWidth="1"/>
    <col min="218" max="218" width="41.5703125" customWidth="1"/>
    <col min="219" max="219" width="47" customWidth="1"/>
    <col min="221" max="221" width="41.5703125" customWidth="1"/>
    <col min="222" max="222" width="47" customWidth="1"/>
    <col min="224" max="224" width="41.5703125" customWidth="1"/>
    <col min="225" max="225" width="47" customWidth="1"/>
    <col min="227" max="227" width="41.5703125" customWidth="1"/>
    <col min="228" max="228" width="47" customWidth="1"/>
    <col min="230" max="230" width="41.5703125" customWidth="1"/>
    <col min="231" max="231" width="47" customWidth="1"/>
    <col min="233" max="233" width="41.5703125" customWidth="1"/>
    <col min="234" max="234" width="47" customWidth="1"/>
    <col min="236" max="236" width="41.5703125" customWidth="1"/>
    <col min="237" max="237" width="47" customWidth="1"/>
    <col min="239" max="239" width="41.5703125" customWidth="1"/>
    <col min="240" max="240" width="47" customWidth="1"/>
    <col min="242" max="242" width="41.5703125" customWidth="1"/>
    <col min="243" max="243" width="47" customWidth="1"/>
    <col min="245" max="245" width="41.5703125" customWidth="1"/>
    <col min="246" max="246" width="47" customWidth="1"/>
    <col min="248" max="248" width="41.5703125" customWidth="1"/>
    <col min="249" max="249" width="47" customWidth="1"/>
    <col min="251" max="251" width="41.5703125" customWidth="1"/>
    <col min="252" max="252" width="47" customWidth="1"/>
    <col min="254" max="254" width="41.5703125" customWidth="1"/>
    <col min="255" max="255" width="47" customWidth="1"/>
    <col min="257" max="257" width="41.5703125" customWidth="1"/>
    <col min="258" max="258" width="47" customWidth="1"/>
    <col min="260" max="260" width="41.5703125" customWidth="1"/>
    <col min="261" max="261" width="47" customWidth="1"/>
    <col min="263" max="263" width="41.5703125" customWidth="1"/>
    <col min="264" max="264" width="47" customWidth="1"/>
    <col min="266" max="266" width="41.5703125" customWidth="1"/>
    <col min="267" max="267" width="47" customWidth="1"/>
    <col min="269" max="269" width="41.5703125" customWidth="1"/>
    <col min="270" max="270" width="47" customWidth="1"/>
    <col min="272" max="272" width="41.5703125" customWidth="1"/>
    <col min="273" max="273" width="47" customWidth="1"/>
    <col min="275" max="275" width="41.5703125" customWidth="1"/>
    <col min="276" max="276" width="47" customWidth="1"/>
    <col min="278" max="278" width="41.5703125" customWidth="1"/>
    <col min="279" max="279" width="47" customWidth="1"/>
    <col min="281" max="281" width="41.5703125" customWidth="1"/>
    <col min="282" max="282" width="47" customWidth="1"/>
    <col min="284" max="284" width="41.5703125" customWidth="1"/>
    <col min="285" max="285" width="47" customWidth="1"/>
    <col min="287" max="287" width="41.5703125" customWidth="1"/>
    <col min="288" max="288" width="47" customWidth="1"/>
    <col min="290" max="290" width="41.5703125" customWidth="1"/>
    <col min="291" max="291" width="47" customWidth="1"/>
    <col min="293" max="293" width="41.5703125" customWidth="1"/>
    <col min="294" max="294" width="47" customWidth="1"/>
    <col min="296" max="296" width="41.5703125" customWidth="1"/>
    <col min="297" max="297" width="47" customWidth="1"/>
    <col min="299" max="299" width="41.5703125" customWidth="1"/>
    <col min="300" max="300" width="47" customWidth="1"/>
    <col min="302" max="302" width="41.5703125" customWidth="1"/>
    <col min="303" max="303" width="47" customWidth="1"/>
    <col min="305" max="305" width="41.5703125" customWidth="1"/>
    <col min="306" max="306" width="47" customWidth="1"/>
    <col min="308" max="308" width="41.5703125" customWidth="1"/>
    <col min="309" max="309" width="47" customWidth="1"/>
    <col min="311" max="311" width="41.5703125" customWidth="1"/>
    <col min="312" max="312" width="47" customWidth="1"/>
    <col min="314" max="314" width="41.5703125" customWidth="1"/>
    <col min="315" max="315" width="47" customWidth="1"/>
    <col min="317" max="317" width="41.5703125" customWidth="1"/>
    <col min="318" max="318" width="47" customWidth="1"/>
    <col min="320" max="320" width="41.5703125" customWidth="1"/>
    <col min="321" max="321" width="47" customWidth="1"/>
    <col min="323" max="323" width="41.5703125" customWidth="1"/>
    <col min="324" max="324" width="47" customWidth="1"/>
    <col min="326" max="326" width="41.5703125" customWidth="1"/>
    <col min="327" max="327" width="47" customWidth="1"/>
    <col min="329" max="329" width="41.5703125" customWidth="1"/>
    <col min="330" max="330" width="47" customWidth="1"/>
    <col min="332" max="332" width="41.5703125" customWidth="1"/>
    <col min="333" max="333" width="47" customWidth="1"/>
    <col min="335" max="335" width="41.5703125" customWidth="1"/>
    <col min="336" max="336" width="47" customWidth="1"/>
    <col min="338" max="338" width="41.5703125" customWidth="1"/>
    <col min="339" max="339" width="47" customWidth="1"/>
    <col min="341" max="341" width="41.5703125" customWidth="1"/>
    <col min="342" max="342" width="47" customWidth="1"/>
    <col min="344" max="344" width="41.5703125" customWidth="1"/>
    <col min="345" max="345" width="47" customWidth="1"/>
  </cols>
  <sheetData>
    <row r="1" spans="1:4" ht="26.25" x14ac:dyDescent="0.25">
      <c r="A1" s="44" t="s">
        <v>197</v>
      </c>
      <c r="B1" s="9"/>
    </row>
    <row r="2" spans="1:4" ht="20.25" x14ac:dyDescent="0.25">
      <c r="A2" s="11" t="s">
        <v>87</v>
      </c>
      <c r="B2" s="148" t="s">
        <v>8</v>
      </c>
      <c r="C2" s="148"/>
      <c r="D2" s="16"/>
    </row>
    <row r="3" spans="1:4" x14ac:dyDescent="0.25">
      <c r="A3" s="5" t="s">
        <v>51</v>
      </c>
      <c r="B3" s="151" t="s">
        <v>171</v>
      </c>
      <c r="C3" s="153"/>
    </row>
    <row r="4" spans="1:4" x14ac:dyDescent="0.25">
      <c r="A4" s="6" t="s">
        <v>194</v>
      </c>
      <c r="B4" s="151" t="s">
        <v>195</v>
      </c>
      <c r="C4" s="151"/>
    </row>
    <row r="5" spans="1:4" x14ac:dyDescent="0.25">
      <c r="A5" s="5" t="s">
        <v>142</v>
      </c>
      <c r="B5" s="151" t="s">
        <v>172</v>
      </c>
      <c r="C5" s="151"/>
    </row>
    <row r="6" spans="1:4" x14ac:dyDescent="0.25">
      <c r="A6" s="6" t="s">
        <v>25</v>
      </c>
      <c r="B6" s="151" t="s">
        <v>173</v>
      </c>
      <c r="C6" s="151"/>
    </row>
    <row r="7" spans="1:4" x14ac:dyDescent="0.25">
      <c r="A7" s="6" t="s">
        <v>24</v>
      </c>
      <c r="B7" s="149">
        <v>5000000</v>
      </c>
      <c r="C7" s="150"/>
    </row>
    <row r="8" spans="1:4" x14ac:dyDescent="0.25">
      <c r="A8" s="6" t="s">
        <v>157</v>
      </c>
      <c r="B8" s="152" t="s">
        <v>174</v>
      </c>
      <c r="C8" s="152"/>
    </row>
    <row r="9" spans="1:4" ht="22.35" customHeight="1" x14ac:dyDescent="0.25">
      <c r="A9" s="46" t="s">
        <v>81</v>
      </c>
      <c r="B9" s="121" t="s">
        <v>3</v>
      </c>
      <c r="C9" s="121" t="s">
        <v>4</v>
      </c>
    </row>
    <row r="10" spans="1:4" x14ac:dyDescent="0.25">
      <c r="A10" s="7" t="s">
        <v>175</v>
      </c>
      <c r="B10" s="29" t="s">
        <v>9</v>
      </c>
      <c r="C10" s="29" t="s">
        <v>9</v>
      </c>
      <c r="D10" s="30"/>
    </row>
    <row r="11" spans="1:4" x14ac:dyDescent="0.25">
      <c r="A11" s="4" t="s">
        <v>36</v>
      </c>
      <c r="B11" s="32"/>
      <c r="C11" s="32"/>
    </row>
    <row r="12" spans="1:4" x14ac:dyDescent="0.25">
      <c r="A12" s="4" t="s">
        <v>11</v>
      </c>
      <c r="B12" s="32"/>
      <c r="C12" s="32"/>
    </row>
    <row r="13" spans="1:4" x14ac:dyDescent="0.25">
      <c r="A13" s="4" t="s">
        <v>29</v>
      </c>
      <c r="B13" s="32"/>
      <c r="C13" s="32"/>
    </row>
    <row r="14" spans="1:4" x14ac:dyDescent="0.25">
      <c r="A14" s="4" t="s">
        <v>85</v>
      </c>
      <c r="B14" s="32"/>
      <c r="C14" s="32"/>
    </row>
    <row r="15" spans="1:4" x14ac:dyDescent="0.25">
      <c r="A15" s="4" t="s">
        <v>22</v>
      </c>
      <c r="B15" s="32"/>
      <c r="C15" s="32"/>
    </row>
    <row r="16" spans="1:4" x14ac:dyDescent="0.25">
      <c r="A16" s="4" t="s">
        <v>21</v>
      </c>
      <c r="B16" s="32"/>
      <c r="C16" s="32"/>
    </row>
    <row r="17" spans="1:3" x14ac:dyDescent="0.25">
      <c r="A17" s="4" t="s">
        <v>23</v>
      </c>
      <c r="B17" s="32"/>
      <c r="C17" s="32"/>
    </row>
    <row r="18" spans="1:3" x14ac:dyDescent="0.25">
      <c r="A18" s="4" t="s">
        <v>26</v>
      </c>
      <c r="B18" s="32"/>
      <c r="C18" s="32"/>
    </row>
    <row r="19" spans="1:3" x14ac:dyDescent="0.25">
      <c r="A19" s="4" t="s">
        <v>28</v>
      </c>
      <c r="B19" s="32"/>
      <c r="C19" s="32"/>
    </row>
    <row r="20" spans="1:3" x14ac:dyDescent="0.25">
      <c r="A20" s="4" t="s">
        <v>20</v>
      </c>
      <c r="B20" s="32"/>
      <c r="C20" s="32"/>
    </row>
    <row r="21" spans="1:3" x14ac:dyDescent="0.25">
      <c r="A21" s="4" t="s">
        <v>2</v>
      </c>
      <c r="B21" s="32"/>
      <c r="C21" s="32"/>
    </row>
    <row r="22" spans="1:3" x14ac:dyDescent="0.25">
      <c r="A22" s="4" t="s">
        <v>1</v>
      </c>
      <c r="B22" s="32"/>
      <c r="C22" s="32"/>
    </row>
    <row r="23" spans="1:3" x14ac:dyDescent="0.25">
      <c r="A23" s="4" t="s">
        <v>30</v>
      </c>
      <c r="B23" s="32"/>
      <c r="C23" s="32"/>
    </row>
    <row r="24" spans="1:3" x14ac:dyDescent="0.25">
      <c r="A24" s="4" t="s">
        <v>31</v>
      </c>
      <c r="B24" s="32"/>
      <c r="C24" s="32"/>
    </row>
    <row r="25" spans="1:3" x14ac:dyDescent="0.25">
      <c r="A25" s="4" t="s">
        <v>32</v>
      </c>
      <c r="B25" s="32"/>
      <c r="C25" s="32"/>
    </row>
    <row r="26" spans="1:3" x14ac:dyDescent="0.25">
      <c r="A26" s="4" t="s">
        <v>10</v>
      </c>
      <c r="B26" s="32"/>
      <c r="C26" s="32"/>
    </row>
    <row r="27" spans="1:3" x14ac:dyDescent="0.25">
      <c r="A27" s="4" t="s">
        <v>33</v>
      </c>
      <c r="B27" s="32"/>
      <c r="C27" s="32"/>
    </row>
    <row r="28" spans="1:3" x14ac:dyDescent="0.25">
      <c r="A28" s="4" t="s">
        <v>34</v>
      </c>
      <c r="B28" s="32"/>
      <c r="C28" s="32"/>
    </row>
    <row r="29" spans="1:3" x14ac:dyDescent="0.25">
      <c r="A29" s="4" t="s">
        <v>38</v>
      </c>
      <c r="B29" s="32"/>
      <c r="C29" s="32"/>
    </row>
    <row r="30" spans="1:3" x14ac:dyDescent="0.25">
      <c r="A30" s="4" t="s">
        <v>35</v>
      </c>
      <c r="B30" s="32"/>
      <c r="C30" s="32"/>
    </row>
    <row r="31" spans="1:3" x14ac:dyDescent="0.25">
      <c r="A31" s="4" t="s">
        <v>39</v>
      </c>
      <c r="B31" s="32"/>
      <c r="C31" s="32"/>
    </row>
    <row r="32" spans="1:3" ht="33.6" customHeight="1" x14ac:dyDescent="0.25">
      <c r="A32" s="8" t="s">
        <v>103</v>
      </c>
      <c r="B32" s="10"/>
      <c r="C32" s="10"/>
    </row>
    <row r="33" spans="1:3" x14ac:dyDescent="0.25">
      <c r="A33" s="13" t="s">
        <v>52</v>
      </c>
      <c r="B33" s="32"/>
      <c r="C33" s="32"/>
    </row>
    <row r="34" spans="1:3" x14ac:dyDescent="0.25">
      <c r="A34" s="13" t="s">
        <v>89</v>
      </c>
      <c r="B34" s="32"/>
      <c r="C34" s="32"/>
    </row>
    <row r="35" spans="1:3" x14ac:dyDescent="0.25">
      <c r="A35" s="13" t="s">
        <v>54</v>
      </c>
      <c r="B35" s="32"/>
      <c r="C35" s="32"/>
    </row>
    <row r="36" spans="1:3" x14ac:dyDescent="0.25">
      <c r="A36" s="13" t="s">
        <v>91</v>
      </c>
      <c r="B36" s="32"/>
      <c r="C36" s="32"/>
    </row>
    <row r="37" spans="1:3" x14ac:dyDescent="0.25">
      <c r="A37" s="13" t="s">
        <v>56</v>
      </c>
      <c r="B37" s="32"/>
      <c r="C37" s="32"/>
    </row>
    <row r="38" spans="1:3" x14ac:dyDescent="0.25">
      <c r="A38" s="13" t="s">
        <v>55</v>
      </c>
      <c r="B38" s="32"/>
      <c r="C38" s="32"/>
    </row>
    <row r="39" spans="1:3" x14ac:dyDescent="0.25">
      <c r="A39" s="13" t="s">
        <v>58</v>
      </c>
      <c r="B39" s="32"/>
      <c r="C39" s="32"/>
    </row>
    <row r="40" spans="1:3" x14ac:dyDescent="0.25">
      <c r="A40" s="13" t="s">
        <v>57</v>
      </c>
      <c r="B40" s="32"/>
      <c r="C40" s="32"/>
    </row>
    <row r="41" spans="1:3" x14ac:dyDescent="0.25">
      <c r="A41" s="13" t="s">
        <v>61</v>
      </c>
      <c r="B41" s="32"/>
      <c r="C41" s="32"/>
    </row>
    <row r="42" spans="1:3" x14ac:dyDescent="0.25">
      <c r="A42" s="13" t="s">
        <v>60</v>
      </c>
      <c r="B42" s="32"/>
      <c r="C42" s="32"/>
    </row>
    <row r="43" spans="1:3" x14ac:dyDescent="0.25">
      <c r="A43" s="13" t="s">
        <v>59</v>
      </c>
      <c r="B43" s="32"/>
      <c r="C43" s="32"/>
    </row>
    <row r="44" spans="1:3" x14ac:dyDescent="0.25">
      <c r="A44" s="13" t="s">
        <v>90</v>
      </c>
      <c r="B44" s="32"/>
      <c r="C44" s="32"/>
    </row>
    <row r="45" spans="1:3" ht="18" x14ac:dyDescent="0.25">
      <c r="A45" s="27"/>
    </row>
    <row r="46" spans="1:3" ht="18" x14ac:dyDescent="0.25">
      <c r="A46" s="63" t="s">
        <v>82</v>
      </c>
      <c r="B46" s="37" t="s">
        <v>155</v>
      </c>
      <c r="C46" s="37" t="s">
        <v>156</v>
      </c>
    </row>
    <row r="47" spans="1:3" x14ac:dyDescent="0.25">
      <c r="A47" s="64" t="s">
        <v>81</v>
      </c>
      <c r="B47" s="65"/>
      <c r="C47" s="65"/>
    </row>
    <row r="48" spans="1:3" x14ac:dyDescent="0.25">
      <c r="A48" s="20" t="s">
        <v>176</v>
      </c>
      <c r="B48" s="26">
        <f>SUM(B11:B31)</f>
        <v>0</v>
      </c>
      <c r="C48" s="26">
        <f>SUM(C11:C31)</f>
        <v>0</v>
      </c>
    </row>
    <row r="49" spans="1:3" x14ac:dyDescent="0.25">
      <c r="A49" s="20" t="s">
        <v>103</v>
      </c>
      <c r="B49" s="26">
        <f>SUM(B33:B44)</f>
        <v>0</v>
      </c>
      <c r="C49" s="26">
        <f>SUM(C33:C44)</f>
        <v>0</v>
      </c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</sheetData>
  <protectedRanges>
    <protectedRange sqref="B3:C8 B33:C44 B11:C31" name="Område1"/>
  </protectedRanges>
  <mergeCells count="7">
    <mergeCell ref="B8:C8"/>
    <mergeCell ref="B2:C2"/>
    <mergeCell ref="B3:C3"/>
    <mergeCell ref="B4:C4"/>
    <mergeCell ref="B5:C5"/>
    <mergeCell ref="B6:C6"/>
    <mergeCell ref="B7:C7"/>
  </mergeCells>
  <conditionalFormatting sqref="B11:C31">
    <cfRule type="containsBlanks" dxfId="14" priority="7">
      <formula>LEN(TRIM(B11))=0</formula>
    </cfRule>
  </conditionalFormatting>
  <conditionalFormatting sqref="B33:C44">
    <cfRule type="containsBlanks" dxfId="13" priority="1">
      <formula>LEN(TRIM(B33))=0</formula>
    </cfRule>
  </conditionalFormatting>
  <conditionalFormatting sqref="C34:C36">
    <cfRule type="containsBlanks" dxfId="12" priority="13">
      <formula>LEN(TRIM(C34))=0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3FD3-70D7-421D-ADCB-305CED884F2B}">
  <sheetPr>
    <tabColor theme="9" tint="0.59999389629810485"/>
  </sheetPr>
  <dimension ref="A1:D52"/>
  <sheetViews>
    <sheetView zoomScale="85" zoomScaleNormal="85" workbookViewId="0"/>
  </sheetViews>
  <sheetFormatPr defaultColWidth="8.85546875" defaultRowHeight="15.75" x14ac:dyDescent="0.25"/>
  <cols>
    <col min="1" max="1" width="78.42578125" style="4" customWidth="1"/>
    <col min="2" max="2" width="41.5703125" style="4" customWidth="1"/>
    <col min="3" max="3" width="47" style="4" customWidth="1"/>
    <col min="4" max="4" width="8.85546875" style="4"/>
    <col min="5" max="5" width="41.5703125" customWidth="1"/>
    <col min="6" max="6" width="47" customWidth="1"/>
    <col min="8" max="8" width="41.5703125" customWidth="1"/>
    <col min="9" max="9" width="47" customWidth="1"/>
    <col min="11" max="11" width="41.5703125" customWidth="1"/>
    <col min="12" max="12" width="47" customWidth="1"/>
    <col min="14" max="14" width="41.5703125" customWidth="1"/>
    <col min="15" max="15" width="47" customWidth="1"/>
    <col min="17" max="17" width="41.5703125" customWidth="1"/>
    <col min="18" max="18" width="47" customWidth="1"/>
    <col min="20" max="20" width="41.5703125" customWidth="1"/>
    <col min="21" max="21" width="47" customWidth="1"/>
    <col min="23" max="23" width="41.5703125" customWidth="1"/>
    <col min="24" max="24" width="47" customWidth="1"/>
    <col min="26" max="26" width="41.5703125" customWidth="1"/>
    <col min="27" max="27" width="47" customWidth="1"/>
    <col min="29" max="29" width="41.5703125" customWidth="1"/>
    <col min="30" max="30" width="47" customWidth="1"/>
    <col min="32" max="32" width="41.5703125" customWidth="1"/>
    <col min="33" max="33" width="47" customWidth="1"/>
    <col min="35" max="35" width="41.5703125" customWidth="1"/>
    <col min="36" max="36" width="47" customWidth="1"/>
    <col min="38" max="38" width="41.5703125" customWidth="1"/>
    <col min="39" max="39" width="47" customWidth="1"/>
    <col min="41" max="41" width="41.5703125" customWidth="1"/>
    <col min="42" max="42" width="47" customWidth="1"/>
    <col min="44" max="44" width="41.5703125" customWidth="1"/>
    <col min="45" max="45" width="47" customWidth="1"/>
    <col min="47" max="47" width="41.5703125" customWidth="1"/>
    <col min="48" max="48" width="47" customWidth="1"/>
    <col min="50" max="50" width="41.5703125" customWidth="1"/>
    <col min="51" max="51" width="47" customWidth="1"/>
    <col min="53" max="53" width="41.5703125" customWidth="1"/>
    <col min="54" max="54" width="47" customWidth="1"/>
    <col min="56" max="56" width="41.5703125" customWidth="1"/>
    <col min="57" max="57" width="47" customWidth="1"/>
    <col min="59" max="59" width="41.5703125" customWidth="1"/>
    <col min="60" max="60" width="47" customWidth="1"/>
    <col min="62" max="62" width="41.5703125" customWidth="1"/>
    <col min="63" max="63" width="47" customWidth="1"/>
    <col min="65" max="65" width="41.5703125" customWidth="1"/>
    <col min="66" max="66" width="47" customWidth="1"/>
    <col min="68" max="68" width="41.5703125" customWidth="1"/>
    <col min="69" max="69" width="47" customWidth="1"/>
    <col min="71" max="71" width="41.5703125" customWidth="1"/>
    <col min="72" max="72" width="47" customWidth="1"/>
    <col min="74" max="74" width="41.5703125" customWidth="1"/>
    <col min="75" max="75" width="47" customWidth="1"/>
    <col min="77" max="77" width="41.5703125" customWidth="1"/>
    <col min="78" max="78" width="47" customWidth="1"/>
    <col min="80" max="80" width="41.5703125" customWidth="1"/>
    <col min="81" max="81" width="47" customWidth="1"/>
    <col min="83" max="83" width="41.5703125" customWidth="1"/>
    <col min="84" max="84" width="47" customWidth="1"/>
    <col min="86" max="86" width="41.5703125" customWidth="1"/>
    <col min="87" max="87" width="47" customWidth="1"/>
    <col min="89" max="89" width="41.5703125" customWidth="1"/>
    <col min="90" max="90" width="47" customWidth="1"/>
    <col min="92" max="92" width="41.5703125" customWidth="1"/>
    <col min="93" max="93" width="47" customWidth="1"/>
    <col min="95" max="95" width="41.5703125" customWidth="1"/>
    <col min="96" max="96" width="47" customWidth="1"/>
    <col min="98" max="98" width="41.5703125" customWidth="1"/>
    <col min="99" max="99" width="47" customWidth="1"/>
    <col min="101" max="101" width="41.5703125" customWidth="1"/>
    <col min="102" max="102" width="47" customWidth="1"/>
    <col min="104" max="104" width="41.5703125" customWidth="1"/>
    <col min="105" max="105" width="47" customWidth="1"/>
    <col min="107" max="107" width="41.5703125" customWidth="1"/>
    <col min="108" max="108" width="47" customWidth="1"/>
    <col min="110" max="110" width="41.5703125" customWidth="1"/>
    <col min="111" max="111" width="47" customWidth="1"/>
    <col min="113" max="113" width="41.5703125" customWidth="1"/>
    <col min="114" max="114" width="47" customWidth="1"/>
    <col min="116" max="116" width="41.5703125" customWidth="1"/>
    <col min="117" max="117" width="47" customWidth="1"/>
    <col min="119" max="119" width="41.5703125" customWidth="1"/>
    <col min="120" max="120" width="47" customWidth="1"/>
    <col min="122" max="122" width="41.5703125" customWidth="1"/>
    <col min="123" max="123" width="47" customWidth="1"/>
    <col min="125" max="125" width="41.5703125" customWidth="1"/>
    <col min="126" max="126" width="47" customWidth="1"/>
    <col min="128" max="128" width="41.5703125" customWidth="1"/>
    <col min="129" max="129" width="47" customWidth="1"/>
    <col min="131" max="131" width="41.5703125" customWidth="1"/>
    <col min="132" max="132" width="47" customWidth="1"/>
    <col min="134" max="134" width="41.5703125" customWidth="1"/>
    <col min="135" max="135" width="47" customWidth="1"/>
    <col min="137" max="137" width="41.5703125" customWidth="1"/>
    <col min="138" max="138" width="47" customWidth="1"/>
    <col min="140" max="140" width="41.5703125" customWidth="1"/>
    <col min="141" max="141" width="47" customWidth="1"/>
    <col min="143" max="143" width="41.5703125" customWidth="1"/>
    <col min="144" max="144" width="47" customWidth="1"/>
    <col min="146" max="146" width="41.5703125" customWidth="1"/>
    <col min="147" max="147" width="47" customWidth="1"/>
    <col min="149" max="149" width="41.5703125" customWidth="1"/>
    <col min="150" max="150" width="47" customWidth="1"/>
    <col min="152" max="152" width="41.5703125" customWidth="1"/>
    <col min="153" max="153" width="47" customWidth="1"/>
    <col min="155" max="155" width="41.5703125" customWidth="1"/>
    <col min="156" max="156" width="47" customWidth="1"/>
    <col min="158" max="158" width="41.5703125" customWidth="1"/>
    <col min="159" max="159" width="47" customWidth="1"/>
    <col min="161" max="161" width="41.5703125" customWidth="1"/>
    <col min="162" max="162" width="47" customWidth="1"/>
    <col min="164" max="164" width="41.5703125" customWidth="1"/>
    <col min="165" max="165" width="47" customWidth="1"/>
    <col min="167" max="167" width="41.5703125" customWidth="1"/>
    <col min="168" max="168" width="47" customWidth="1"/>
    <col min="170" max="170" width="41.5703125" customWidth="1"/>
    <col min="171" max="171" width="47" customWidth="1"/>
    <col min="173" max="173" width="41.5703125" customWidth="1"/>
    <col min="174" max="174" width="47" customWidth="1"/>
    <col min="176" max="176" width="41.5703125" customWidth="1"/>
    <col min="177" max="177" width="47" customWidth="1"/>
    <col min="179" max="179" width="41.5703125" customWidth="1"/>
    <col min="180" max="180" width="47" customWidth="1"/>
    <col min="182" max="182" width="41.5703125" customWidth="1"/>
    <col min="183" max="183" width="47" customWidth="1"/>
    <col min="185" max="185" width="41.5703125" customWidth="1"/>
    <col min="186" max="186" width="47" customWidth="1"/>
    <col min="188" max="188" width="41.5703125" customWidth="1"/>
    <col min="189" max="189" width="47" customWidth="1"/>
    <col min="191" max="191" width="41.5703125" customWidth="1"/>
    <col min="192" max="192" width="47" customWidth="1"/>
    <col min="194" max="194" width="41.5703125" customWidth="1"/>
    <col min="195" max="195" width="47" customWidth="1"/>
    <col min="197" max="197" width="41.5703125" customWidth="1"/>
    <col min="198" max="198" width="47" customWidth="1"/>
    <col min="200" max="200" width="41.5703125" customWidth="1"/>
    <col min="201" max="201" width="47" customWidth="1"/>
    <col min="203" max="203" width="41.5703125" customWidth="1"/>
    <col min="204" max="204" width="47" customWidth="1"/>
    <col min="206" max="206" width="41.5703125" customWidth="1"/>
    <col min="207" max="207" width="47" customWidth="1"/>
    <col min="209" max="209" width="41.5703125" customWidth="1"/>
    <col min="210" max="210" width="47" customWidth="1"/>
    <col min="212" max="212" width="41.5703125" customWidth="1"/>
    <col min="213" max="213" width="47" customWidth="1"/>
    <col min="215" max="215" width="41.5703125" customWidth="1"/>
    <col min="216" max="216" width="47" customWidth="1"/>
    <col min="218" max="218" width="41.5703125" customWidth="1"/>
    <col min="219" max="219" width="47" customWidth="1"/>
    <col min="221" max="221" width="41.5703125" customWidth="1"/>
    <col min="222" max="222" width="47" customWidth="1"/>
    <col min="224" max="224" width="41.5703125" customWidth="1"/>
    <col min="225" max="225" width="47" customWidth="1"/>
    <col min="227" max="227" width="41.5703125" customWidth="1"/>
    <col min="228" max="228" width="47" customWidth="1"/>
    <col min="230" max="230" width="41.5703125" customWidth="1"/>
    <col min="231" max="231" width="47" customWidth="1"/>
    <col min="233" max="233" width="41.5703125" customWidth="1"/>
    <col min="234" max="234" width="47" customWidth="1"/>
    <col min="236" max="236" width="41.5703125" customWidth="1"/>
    <col min="237" max="237" width="47" customWidth="1"/>
    <col min="239" max="239" width="41.5703125" customWidth="1"/>
    <col min="240" max="240" width="47" customWidth="1"/>
    <col min="242" max="242" width="41.5703125" customWidth="1"/>
    <col min="243" max="243" width="47" customWidth="1"/>
    <col min="245" max="245" width="41.5703125" customWidth="1"/>
    <col min="246" max="246" width="47" customWidth="1"/>
    <col min="248" max="248" width="41.5703125" customWidth="1"/>
    <col min="249" max="249" width="47" customWidth="1"/>
    <col min="251" max="251" width="41.5703125" customWidth="1"/>
    <col min="252" max="252" width="47" customWidth="1"/>
    <col min="254" max="254" width="41.5703125" customWidth="1"/>
    <col min="255" max="255" width="47" customWidth="1"/>
    <col min="257" max="257" width="41.5703125" customWidth="1"/>
    <col min="258" max="258" width="47" customWidth="1"/>
    <col min="260" max="260" width="41.5703125" customWidth="1"/>
    <col min="261" max="261" width="47" customWidth="1"/>
    <col min="263" max="263" width="41.5703125" customWidth="1"/>
    <col min="264" max="264" width="47" customWidth="1"/>
    <col min="266" max="266" width="41.5703125" customWidth="1"/>
    <col min="267" max="267" width="47" customWidth="1"/>
    <col min="269" max="269" width="41.5703125" customWidth="1"/>
    <col min="270" max="270" width="47" customWidth="1"/>
    <col min="272" max="272" width="41.5703125" customWidth="1"/>
    <col min="273" max="273" width="47" customWidth="1"/>
    <col min="275" max="275" width="41.5703125" customWidth="1"/>
    <col min="276" max="276" width="47" customWidth="1"/>
    <col min="278" max="278" width="41.5703125" customWidth="1"/>
    <col min="279" max="279" width="47" customWidth="1"/>
    <col min="281" max="281" width="41.5703125" customWidth="1"/>
    <col min="282" max="282" width="47" customWidth="1"/>
    <col min="284" max="284" width="41.5703125" customWidth="1"/>
    <col min="285" max="285" width="47" customWidth="1"/>
    <col min="287" max="287" width="41.5703125" customWidth="1"/>
    <col min="288" max="288" width="47" customWidth="1"/>
    <col min="290" max="290" width="41.5703125" customWidth="1"/>
    <col min="291" max="291" width="47" customWidth="1"/>
    <col min="293" max="293" width="41.5703125" customWidth="1"/>
    <col min="294" max="294" width="47" customWidth="1"/>
    <col min="296" max="296" width="41.5703125" customWidth="1"/>
    <col min="297" max="297" width="47" customWidth="1"/>
    <col min="299" max="299" width="41.5703125" customWidth="1"/>
    <col min="300" max="300" width="47" customWidth="1"/>
    <col min="302" max="302" width="41.5703125" customWidth="1"/>
    <col min="303" max="303" width="47" customWidth="1"/>
    <col min="305" max="305" width="41.5703125" customWidth="1"/>
    <col min="306" max="306" width="47" customWidth="1"/>
    <col min="308" max="308" width="41.5703125" customWidth="1"/>
    <col min="309" max="309" width="47" customWidth="1"/>
    <col min="311" max="311" width="41.5703125" customWidth="1"/>
    <col min="312" max="312" width="47" customWidth="1"/>
    <col min="314" max="314" width="41.5703125" customWidth="1"/>
    <col min="315" max="315" width="47" customWidth="1"/>
    <col min="317" max="317" width="41.5703125" customWidth="1"/>
    <col min="318" max="318" width="47" customWidth="1"/>
    <col min="320" max="320" width="41.5703125" customWidth="1"/>
    <col min="321" max="321" width="47" customWidth="1"/>
    <col min="323" max="323" width="41.5703125" customWidth="1"/>
    <col min="324" max="324" width="47" customWidth="1"/>
    <col min="326" max="326" width="41.5703125" customWidth="1"/>
    <col min="327" max="327" width="47" customWidth="1"/>
    <col min="329" max="329" width="41.5703125" customWidth="1"/>
    <col min="330" max="330" width="47" customWidth="1"/>
    <col min="332" max="332" width="41.5703125" customWidth="1"/>
    <col min="333" max="333" width="47" customWidth="1"/>
    <col min="335" max="335" width="41.5703125" customWidth="1"/>
    <col min="336" max="336" width="47" customWidth="1"/>
    <col min="338" max="338" width="41.5703125" customWidth="1"/>
    <col min="339" max="339" width="47" customWidth="1"/>
    <col min="341" max="341" width="41.5703125" customWidth="1"/>
    <col min="342" max="342" width="47" customWidth="1"/>
    <col min="344" max="344" width="41.5703125" customWidth="1"/>
    <col min="345" max="345" width="47" customWidth="1"/>
  </cols>
  <sheetData>
    <row r="1" spans="1:4" ht="26.25" x14ac:dyDescent="0.25">
      <c r="A1" s="44" t="s">
        <v>199</v>
      </c>
      <c r="B1" s="9"/>
    </row>
    <row r="2" spans="1:4" ht="20.25" x14ac:dyDescent="0.25">
      <c r="A2" s="11" t="s">
        <v>87</v>
      </c>
      <c r="B2" s="148" t="s">
        <v>8</v>
      </c>
      <c r="C2" s="148"/>
      <c r="D2" s="16"/>
    </row>
    <row r="3" spans="1:4" x14ac:dyDescent="0.25">
      <c r="A3" s="5" t="s">
        <v>51</v>
      </c>
      <c r="B3" s="151" t="s">
        <v>171</v>
      </c>
      <c r="C3" s="153"/>
    </row>
    <row r="4" spans="1:4" x14ac:dyDescent="0.25">
      <c r="A4" s="6" t="s">
        <v>194</v>
      </c>
      <c r="B4" s="151" t="s">
        <v>195</v>
      </c>
      <c r="C4" s="151"/>
    </row>
    <row r="5" spans="1:4" x14ac:dyDescent="0.25">
      <c r="A5" s="5" t="s">
        <v>142</v>
      </c>
      <c r="B5" s="151" t="s">
        <v>172</v>
      </c>
      <c r="C5" s="151"/>
    </row>
    <row r="6" spans="1:4" x14ac:dyDescent="0.25">
      <c r="A6" s="6" t="s">
        <v>25</v>
      </c>
      <c r="B6" s="151" t="s">
        <v>173</v>
      </c>
      <c r="C6" s="151"/>
    </row>
    <row r="7" spans="1:4" x14ac:dyDescent="0.25">
      <c r="A7" s="6" t="s">
        <v>24</v>
      </c>
      <c r="B7" s="149">
        <v>5000000</v>
      </c>
      <c r="C7" s="150"/>
    </row>
    <row r="8" spans="1:4" x14ac:dyDescent="0.25">
      <c r="A8" s="6" t="s">
        <v>157</v>
      </c>
      <c r="B8" s="152" t="s">
        <v>174</v>
      </c>
      <c r="C8" s="152"/>
    </row>
    <row r="9" spans="1:4" ht="22.35" customHeight="1" x14ac:dyDescent="0.25">
      <c r="A9" s="46" t="s">
        <v>6</v>
      </c>
      <c r="B9" s="121" t="s">
        <v>3</v>
      </c>
      <c r="C9" s="121" t="s">
        <v>4</v>
      </c>
    </row>
    <row r="10" spans="1:4" x14ac:dyDescent="0.25">
      <c r="A10" s="7" t="s">
        <v>175</v>
      </c>
      <c r="B10" s="29" t="s">
        <v>9</v>
      </c>
      <c r="C10" s="29" t="s">
        <v>9</v>
      </c>
      <c r="D10" s="30"/>
    </row>
    <row r="11" spans="1:4" x14ac:dyDescent="0.25">
      <c r="A11" s="4" t="s">
        <v>36</v>
      </c>
      <c r="B11" s="32"/>
      <c r="C11" s="32"/>
    </row>
    <row r="12" spans="1:4" x14ac:dyDescent="0.25">
      <c r="A12" s="4" t="s">
        <v>11</v>
      </c>
      <c r="B12" s="32"/>
      <c r="C12" s="32"/>
    </row>
    <row r="13" spans="1:4" x14ac:dyDescent="0.25">
      <c r="A13" s="4" t="s">
        <v>29</v>
      </c>
      <c r="B13" s="32"/>
      <c r="C13" s="32"/>
    </row>
    <row r="14" spans="1:4" x14ac:dyDescent="0.25">
      <c r="A14" s="4" t="s">
        <v>85</v>
      </c>
      <c r="B14" s="32"/>
      <c r="C14" s="32"/>
    </row>
    <row r="15" spans="1:4" x14ac:dyDescent="0.25">
      <c r="A15" s="4" t="s">
        <v>22</v>
      </c>
      <c r="B15" s="32"/>
      <c r="C15" s="32"/>
    </row>
    <row r="16" spans="1:4" x14ac:dyDescent="0.25">
      <c r="A16" s="4" t="s">
        <v>21</v>
      </c>
      <c r="B16" s="32"/>
      <c r="C16" s="32"/>
    </row>
    <row r="17" spans="1:3" x14ac:dyDescent="0.25">
      <c r="A17" s="4" t="s">
        <v>23</v>
      </c>
      <c r="B17" s="32"/>
      <c r="C17" s="32"/>
    </row>
    <row r="18" spans="1:3" x14ac:dyDescent="0.25">
      <c r="A18" s="4" t="s">
        <v>26</v>
      </c>
      <c r="B18" s="32"/>
      <c r="C18" s="32"/>
    </row>
    <row r="19" spans="1:3" x14ac:dyDescent="0.25">
      <c r="A19" s="4" t="s">
        <v>28</v>
      </c>
      <c r="B19" s="32"/>
      <c r="C19" s="32"/>
    </row>
    <row r="20" spans="1:3" x14ac:dyDescent="0.25">
      <c r="A20" s="4" t="s">
        <v>20</v>
      </c>
      <c r="B20" s="32"/>
      <c r="C20" s="32"/>
    </row>
    <row r="21" spans="1:3" x14ac:dyDescent="0.25">
      <c r="A21" s="4" t="s">
        <v>2</v>
      </c>
      <c r="B21" s="32"/>
      <c r="C21" s="32"/>
    </row>
    <row r="22" spans="1:3" x14ac:dyDescent="0.25">
      <c r="A22" s="4" t="s">
        <v>1</v>
      </c>
      <c r="B22" s="32"/>
      <c r="C22" s="32"/>
    </row>
    <row r="23" spans="1:3" x14ac:dyDescent="0.25">
      <c r="A23" s="4" t="s">
        <v>30</v>
      </c>
      <c r="B23" s="32"/>
      <c r="C23" s="32"/>
    </row>
    <row r="24" spans="1:3" x14ac:dyDescent="0.25">
      <c r="A24" s="4" t="s">
        <v>31</v>
      </c>
      <c r="B24" s="32"/>
      <c r="C24" s="32"/>
    </row>
    <row r="25" spans="1:3" x14ac:dyDescent="0.25">
      <c r="A25" s="4" t="s">
        <v>32</v>
      </c>
      <c r="B25" s="32"/>
      <c r="C25" s="32"/>
    </row>
    <row r="26" spans="1:3" x14ac:dyDescent="0.25">
      <c r="A26" s="4" t="s">
        <v>10</v>
      </c>
      <c r="B26" s="32"/>
      <c r="C26" s="32"/>
    </row>
    <row r="27" spans="1:3" x14ac:dyDescent="0.25">
      <c r="A27" s="4" t="s">
        <v>33</v>
      </c>
      <c r="B27" s="32"/>
      <c r="C27" s="32"/>
    </row>
    <row r="28" spans="1:3" x14ac:dyDescent="0.25">
      <c r="A28" s="4" t="s">
        <v>34</v>
      </c>
      <c r="B28" s="32"/>
      <c r="C28" s="32"/>
    </row>
    <row r="29" spans="1:3" x14ac:dyDescent="0.25">
      <c r="A29" s="4" t="s">
        <v>38</v>
      </c>
      <c r="B29" s="32"/>
      <c r="C29" s="32"/>
    </row>
    <row r="30" spans="1:3" x14ac:dyDescent="0.25">
      <c r="A30" s="4" t="s">
        <v>35</v>
      </c>
      <c r="B30" s="32"/>
      <c r="C30" s="32"/>
    </row>
    <row r="31" spans="1:3" x14ac:dyDescent="0.25">
      <c r="A31" s="4" t="s">
        <v>39</v>
      </c>
      <c r="B31" s="32"/>
      <c r="C31" s="32"/>
    </row>
    <row r="32" spans="1:3" ht="33.6" customHeight="1" x14ac:dyDescent="0.25">
      <c r="A32" s="8" t="s">
        <v>103</v>
      </c>
      <c r="B32" s="10"/>
      <c r="C32" s="10"/>
    </row>
    <row r="33" spans="1:3" x14ac:dyDescent="0.25">
      <c r="A33" s="13" t="s">
        <v>52</v>
      </c>
      <c r="B33" s="32"/>
      <c r="C33" s="32"/>
    </row>
    <row r="34" spans="1:3" x14ac:dyDescent="0.25">
      <c r="A34" s="13" t="s">
        <v>89</v>
      </c>
      <c r="B34" s="32"/>
      <c r="C34" s="32"/>
    </row>
    <row r="35" spans="1:3" x14ac:dyDescent="0.25">
      <c r="A35" s="13" t="s">
        <v>54</v>
      </c>
      <c r="B35" s="32"/>
      <c r="C35" s="32"/>
    </row>
    <row r="36" spans="1:3" x14ac:dyDescent="0.25">
      <c r="A36" s="13" t="s">
        <v>91</v>
      </c>
      <c r="B36" s="32"/>
      <c r="C36" s="32"/>
    </row>
    <row r="37" spans="1:3" x14ac:dyDescent="0.25">
      <c r="A37" s="13" t="s">
        <v>56</v>
      </c>
      <c r="B37" s="32"/>
      <c r="C37" s="32"/>
    </row>
    <row r="38" spans="1:3" x14ac:dyDescent="0.25">
      <c r="A38" s="13" t="s">
        <v>55</v>
      </c>
      <c r="B38" s="32"/>
      <c r="C38" s="32"/>
    </row>
    <row r="39" spans="1:3" x14ac:dyDescent="0.25">
      <c r="A39" s="13" t="s">
        <v>58</v>
      </c>
      <c r="B39" s="32"/>
      <c r="C39" s="32"/>
    </row>
    <row r="40" spans="1:3" x14ac:dyDescent="0.25">
      <c r="A40" s="13" t="s">
        <v>57</v>
      </c>
      <c r="B40" s="32"/>
      <c r="C40" s="32"/>
    </row>
    <row r="41" spans="1:3" x14ac:dyDescent="0.25">
      <c r="A41" s="13" t="s">
        <v>61</v>
      </c>
      <c r="B41" s="32"/>
      <c r="C41" s="32"/>
    </row>
    <row r="42" spans="1:3" x14ac:dyDescent="0.25">
      <c r="A42" s="13" t="s">
        <v>60</v>
      </c>
      <c r="B42" s="32"/>
      <c r="C42" s="32"/>
    </row>
    <row r="43" spans="1:3" x14ac:dyDescent="0.25">
      <c r="A43" s="13" t="s">
        <v>59</v>
      </c>
      <c r="B43" s="32"/>
      <c r="C43" s="32"/>
    </row>
    <row r="44" spans="1:3" x14ac:dyDescent="0.25">
      <c r="A44" s="13" t="s">
        <v>90</v>
      </c>
      <c r="B44" s="32"/>
      <c r="C44" s="32"/>
    </row>
    <row r="45" spans="1:3" ht="18" x14ac:dyDescent="0.25">
      <c r="A45" s="27"/>
    </row>
    <row r="46" spans="1:3" ht="18" x14ac:dyDescent="0.25">
      <c r="A46" s="63" t="s">
        <v>82</v>
      </c>
      <c r="B46" s="37" t="s">
        <v>155</v>
      </c>
      <c r="C46" s="37" t="s">
        <v>156</v>
      </c>
    </row>
    <row r="47" spans="1:3" x14ac:dyDescent="0.25">
      <c r="A47" s="64" t="s">
        <v>6</v>
      </c>
      <c r="B47" s="65"/>
      <c r="C47" s="65"/>
    </row>
    <row r="48" spans="1:3" x14ac:dyDescent="0.25">
      <c r="A48" s="20" t="s">
        <v>176</v>
      </c>
      <c r="B48" s="26">
        <f>SUM(B11:B31)</f>
        <v>0</v>
      </c>
      <c r="C48" s="26">
        <f>SUM(C11:C31)</f>
        <v>0</v>
      </c>
    </row>
    <row r="49" spans="1:3" x14ac:dyDescent="0.25">
      <c r="A49" s="20" t="s">
        <v>103</v>
      </c>
      <c r="B49" s="26">
        <f>SUM(B33:B44)</f>
        <v>0</v>
      </c>
      <c r="C49" s="26">
        <f>SUM(C33:C44)</f>
        <v>0</v>
      </c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</sheetData>
  <protectedRanges>
    <protectedRange sqref="B3:C8 B33:C44 B11:C31" name="Område1"/>
  </protectedRanges>
  <mergeCells count="7">
    <mergeCell ref="B8:C8"/>
    <mergeCell ref="B2:C2"/>
    <mergeCell ref="B3:C3"/>
    <mergeCell ref="B4:C4"/>
    <mergeCell ref="B5:C5"/>
    <mergeCell ref="B6:C6"/>
    <mergeCell ref="B7:C7"/>
  </mergeCells>
  <conditionalFormatting sqref="B11:C31">
    <cfRule type="containsBlanks" dxfId="11" priority="7">
      <formula>LEN(TRIM(B11))=0</formula>
    </cfRule>
  </conditionalFormatting>
  <conditionalFormatting sqref="B33:C44">
    <cfRule type="containsBlanks" dxfId="10" priority="1">
      <formula>LEN(TRIM(B33))=0</formula>
    </cfRule>
  </conditionalFormatting>
  <conditionalFormatting sqref="C34:C36">
    <cfRule type="containsBlanks" dxfId="9" priority="13">
      <formula>LEN(TRIM(C34))=0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B10C-73B8-4817-AB55-28AAF723177B}">
  <sheetPr>
    <tabColor theme="9" tint="0.59999389629810485"/>
  </sheetPr>
  <dimension ref="A1:D49"/>
  <sheetViews>
    <sheetView zoomScale="85" zoomScaleNormal="85" workbookViewId="0"/>
  </sheetViews>
  <sheetFormatPr defaultColWidth="8.85546875" defaultRowHeight="15.75" x14ac:dyDescent="0.25"/>
  <cols>
    <col min="1" max="1" width="78.42578125" style="4" customWidth="1"/>
    <col min="2" max="2" width="41.5703125" style="4" customWidth="1"/>
    <col min="3" max="3" width="47" style="4" customWidth="1"/>
    <col min="4" max="4" width="8.85546875" style="4"/>
    <col min="5" max="5" width="41.5703125" customWidth="1"/>
    <col min="6" max="6" width="47" customWidth="1"/>
    <col min="8" max="8" width="41.5703125" customWidth="1"/>
    <col min="9" max="9" width="47" customWidth="1"/>
    <col min="11" max="11" width="41.5703125" customWidth="1"/>
    <col min="12" max="12" width="47" customWidth="1"/>
    <col min="14" max="14" width="41.5703125" customWidth="1"/>
    <col min="15" max="15" width="47" customWidth="1"/>
    <col min="17" max="17" width="41.5703125" customWidth="1"/>
    <col min="18" max="18" width="47" customWidth="1"/>
    <col min="20" max="20" width="41.5703125" customWidth="1"/>
    <col min="21" max="21" width="47" customWidth="1"/>
    <col min="23" max="23" width="41.5703125" customWidth="1"/>
    <col min="24" max="24" width="47" customWidth="1"/>
    <col min="26" max="26" width="41.5703125" customWidth="1"/>
    <col min="27" max="27" width="47" customWidth="1"/>
    <col min="29" max="29" width="41.5703125" customWidth="1"/>
    <col min="30" max="30" width="47" customWidth="1"/>
    <col min="32" max="32" width="41.5703125" customWidth="1"/>
    <col min="33" max="33" width="47" customWidth="1"/>
    <col min="35" max="35" width="41.5703125" customWidth="1"/>
    <col min="36" max="36" width="47" customWidth="1"/>
    <col min="38" max="38" width="41.5703125" customWidth="1"/>
    <col min="39" max="39" width="47" customWidth="1"/>
    <col min="41" max="41" width="41.5703125" customWidth="1"/>
    <col min="42" max="42" width="47" customWidth="1"/>
    <col min="44" max="44" width="41.5703125" customWidth="1"/>
    <col min="45" max="45" width="47" customWidth="1"/>
    <col min="47" max="47" width="41.5703125" customWidth="1"/>
    <col min="48" max="48" width="47" customWidth="1"/>
    <col min="50" max="50" width="41.5703125" customWidth="1"/>
    <col min="51" max="51" width="47" customWidth="1"/>
    <col min="53" max="53" width="41.5703125" customWidth="1"/>
    <col min="54" max="54" width="47" customWidth="1"/>
    <col min="56" max="56" width="41.5703125" customWidth="1"/>
    <col min="57" max="57" width="47" customWidth="1"/>
    <col min="59" max="59" width="41.5703125" customWidth="1"/>
    <col min="60" max="60" width="47" customWidth="1"/>
    <col min="62" max="62" width="41.5703125" customWidth="1"/>
    <col min="63" max="63" width="47" customWidth="1"/>
    <col min="65" max="65" width="41.5703125" customWidth="1"/>
    <col min="66" max="66" width="47" customWidth="1"/>
    <col min="68" max="68" width="41.5703125" customWidth="1"/>
    <col min="69" max="69" width="47" customWidth="1"/>
    <col min="71" max="71" width="41.5703125" customWidth="1"/>
    <col min="72" max="72" width="47" customWidth="1"/>
    <col min="74" max="74" width="41.5703125" customWidth="1"/>
    <col min="75" max="75" width="47" customWidth="1"/>
    <col min="77" max="77" width="41.5703125" customWidth="1"/>
    <col min="78" max="78" width="47" customWidth="1"/>
    <col min="80" max="80" width="41.5703125" customWidth="1"/>
    <col min="81" max="81" width="47" customWidth="1"/>
    <col min="83" max="83" width="41.5703125" customWidth="1"/>
    <col min="84" max="84" width="47" customWidth="1"/>
    <col min="86" max="86" width="41.5703125" customWidth="1"/>
    <col min="87" max="87" width="47" customWidth="1"/>
    <col min="89" max="89" width="41.5703125" customWidth="1"/>
    <col min="90" max="90" width="47" customWidth="1"/>
    <col min="92" max="92" width="41.5703125" customWidth="1"/>
    <col min="93" max="93" width="47" customWidth="1"/>
    <col min="95" max="95" width="41.5703125" customWidth="1"/>
    <col min="96" max="96" width="47" customWidth="1"/>
    <col min="98" max="98" width="41.5703125" customWidth="1"/>
    <col min="99" max="99" width="47" customWidth="1"/>
    <col min="101" max="101" width="41.5703125" customWidth="1"/>
    <col min="102" max="102" width="47" customWidth="1"/>
    <col min="104" max="104" width="41.5703125" customWidth="1"/>
    <col min="105" max="105" width="47" customWidth="1"/>
    <col min="107" max="107" width="41.5703125" customWidth="1"/>
    <col min="108" max="108" width="47" customWidth="1"/>
    <col min="110" max="110" width="41.5703125" customWidth="1"/>
    <col min="111" max="111" width="47" customWidth="1"/>
    <col min="113" max="113" width="41.5703125" customWidth="1"/>
    <col min="114" max="114" width="47" customWidth="1"/>
    <col min="116" max="116" width="41.5703125" customWidth="1"/>
    <col min="117" max="117" width="47" customWidth="1"/>
    <col min="119" max="119" width="41.5703125" customWidth="1"/>
    <col min="120" max="120" width="47" customWidth="1"/>
    <col min="122" max="122" width="41.5703125" customWidth="1"/>
    <col min="123" max="123" width="47" customWidth="1"/>
    <col min="125" max="125" width="41.5703125" customWidth="1"/>
    <col min="126" max="126" width="47" customWidth="1"/>
    <col min="128" max="128" width="41.5703125" customWidth="1"/>
    <col min="129" max="129" width="47" customWidth="1"/>
    <col min="131" max="131" width="41.5703125" customWidth="1"/>
    <col min="132" max="132" width="47" customWidth="1"/>
    <col min="134" max="134" width="41.5703125" customWidth="1"/>
    <col min="135" max="135" width="47" customWidth="1"/>
    <col min="137" max="137" width="41.5703125" customWidth="1"/>
    <col min="138" max="138" width="47" customWidth="1"/>
    <col min="140" max="140" width="41.5703125" customWidth="1"/>
    <col min="141" max="141" width="47" customWidth="1"/>
    <col min="143" max="143" width="41.5703125" customWidth="1"/>
    <col min="144" max="144" width="47" customWidth="1"/>
    <col min="146" max="146" width="41.5703125" customWidth="1"/>
    <col min="147" max="147" width="47" customWidth="1"/>
    <col min="149" max="149" width="41.5703125" customWidth="1"/>
    <col min="150" max="150" width="47" customWidth="1"/>
    <col min="152" max="152" width="41.5703125" customWidth="1"/>
    <col min="153" max="153" width="47" customWidth="1"/>
    <col min="155" max="155" width="41.5703125" customWidth="1"/>
    <col min="156" max="156" width="47" customWidth="1"/>
    <col min="158" max="158" width="41.5703125" customWidth="1"/>
    <col min="159" max="159" width="47" customWidth="1"/>
    <col min="161" max="161" width="41.5703125" customWidth="1"/>
    <col min="162" max="162" width="47" customWidth="1"/>
    <col min="164" max="164" width="41.5703125" customWidth="1"/>
    <col min="165" max="165" width="47" customWidth="1"/>
    <col min="167" max="167" width="41.5703125" customWidth="1"/>
    <col min="168" max="168" width="47" customWidth="1"/>
    <col min="170" max="170" width="41.5703125" customWidth="1"/>
    <col min="171" max="171" width="47" customWidth="1"/>
    <col min="173" max="173" width="41.5703125" customWidth="1"/>
    <col min="174" max="174" width="47" customWidth="1"/>
    <col min="176" max="176" width="41.5703125" customWidth="1"/>
    <col min="177" max="177" width="47" customWidth="1"/>
    <col min="179" max="179" width="41.5703125" customWidth="1"/>
    <col min="180" max="180" width="47" customWidth="1"/>
    <col min="182" max="182" width="41.5703125" customWidth="1"/>
    <col min="183" max="183" width="47" customWidth="1"/>
    <col min="185" max="185" width="41.5703125" customWidth="1"/>
    <col min="186" max="186" width="47" customWidth="1"/>
    <col min="188" max="188" width="41.5703125" customWidth="1"/>
    <col min="189" max="189" width="47" customWidth="1"/>
    <col min="191" max="191" width="41.5703125" customWidth="1"/>
    <col min="192" max="192" width="47" customWidth="1"/>
    <col min="194" max="194" width="41.5703125" customWidth="1"/>
    <col min="195" max="195" width="47" customWidth="1"/>
    <col min="197" max="197" width="41.5703125" customWidth="1"/>
    <col min="198" max="198" width="47" customWidth="1"/>
    <col min="200" max="200" width="41.5703125" customWidth="1"/>
    <col min="201" max="201" width="47" customWidth="1"/>
    <col min="203" max="203" width="41.5703125" customWidth="1"/>
    <col min="204" max="204" width="47" customWidth="1"/>
    <col min="206" max="206" width="41.5703125" customWidth="1"/>
    <col min="207" max="207" width="47" customWidth="1"/>
    <col min="209" max="209" width="41.5703125" customWidth="1"/>
    <col min="210" max="210" width="47" customWidth="1"/>
    <col min="212" max="212" width="41.5703125" customWidth="1"/>
    <col min="213" max="213" width="47" customWidth="1"/>
    <col min="215" max="215" width="41.5703125" customWidth="1"/>
    <col min="216" max="216" width="47" customWidth="1"/>
    <col min="218" max="218" width="41.5703125" customWidth="1"/>
    <col min="219" max="219" width="47" customWidth="1"/>
    <col min="221" max="221" width="41.5703125" customWidth="1"/>
    <col min="222" max="222" width="47" customWidth="1"/>
    <col min="224" max="224" width="41.5703125" customWidth="1"/>
    <col min="225" max="225" width="47" customWidth="1"/>
    <col min="227" max="227" width="41.5703125" customWidth="1"/>
    <col min="228" max="228" width="47" customWidth="1"/>
    <col min="230" max="230" width="41.5703125" customWidth="1"/>
    <col min="231" max="231" width="47" customWidth="1"/>
    <col min="233" max="233" width="41.5703125" customWidth="1"/>
    <col min="234" max="234" width="47" customWidth="1"/>
    <col min="236" max="236" width="41.5703125" customWidth="1"/>
    <col min="237" max="237" width="47" customWidth="1"/>
    <col min="239" max="239" width="41.5703125" customWidth="1"/>
    <col min="240" max="240" width="47" customWidth="1"/>
    <col min="242" max="242" width="41.5703125" customWidth="1"/>
    <col min="243" max="243" width="47" customWidth="1"/>
    <col min="245" max="245" width="41.5703125" customWidth="1"/>
    <col min="246" max="246" width="47" customWidth="1"/>
    <col min="248" max="248" width="41.5703125" customWidth="1"/>
    <col min="249" max="249" width="47" customWidth="1"/>
    <col min="251" max="251" width="41.5703125" customWidth="1"/>
    <col min="252" max="252" width="47" customWidth="1"/>
    <col min="254" max="254" width="41.5703125" customWidth="1"/>
    <col min="255" max="255" width="47" customWidth="1"/>
    <col min="257" max="257" width="41.5703125" customWidth="1"/>
    <col min="258" max="258" width="47" customWidth="1"/>
    <col min="260" max="260" width="41.5703125" customWidth="1"/>
    <col min="261" max="261" width="47" customWidth="1"/>
    <col min="263" max="263" width="41.5703125" customWidth="1"/>
    <col min="264" max="264" width="47" customWidth="1"/>
    <col min="266" max="266" width="41.5703125" customWidth="1"/>
    <col min="267" max="267" width="47" customWidth="1"/>
    <col min="269" max="269" width="41.5703125" customWidth="1"/>
    <col min="270" max="270" width="47" customWidth="1"/>
    <col min="272" max="272" width="41.5703125" customWidth="1"/>
    <col min="273" max="273" width="47" customWidth="1"/>
    <col min="275" max="275" width="41.5703125" customWidth="1"/>
    <col min="276" max="276" width="47" customWidth="1"/>
    <col min="278" max="278" width="41.5703125" customWidth="1"/>
    <col min="279" max="279" width="47" customWidth="1"/>
    <col min="281" max="281" width="41.5703125" customWidth="1"/>
    <col min="282" max="282" width="47" customWidth="1"/>
    <col min="284" max="284" width="41.5703125" customWidth="1"/>
    <col min="285" max="285" width="47" customWidth="1"/>
    <col min="287" max="287" width="41.5703125" customWidth="1"/>
    <col min="288" max="288" width="47" customWidth="1"/>
    <col min="290" max="290" width="41.5703125" customWidth="1"/>
    <col min="291" max="291" width="47" customWidth="1"/>
    <col min="293" max="293" width="41.5703125" customWidth="1"/>
    <col min="294" max="294" width="47" customWidth="1"/>
    <col min="296" max="296" width="41.5703125" customWidth="1"/>
    <col min="297" max="297" width="47" customWidth="1"/>
    <col min="299" max="299" width="41.5703125" customWidth="1"/>
    <col min="300" max="300" width="47" customWidth="1"/>
    <col min="302" max="302" width="41.5703125" customWidth="1"/>
    <col min="303" max="303" width="47" customWidth="1"/>
    <col min="305" max="305" width="41.5703125" customWidth="1"/>
    <col min="306" max="306" width="47" customWidth="1"/>
    <col min="308" max="308" width="41.5703125" customWidth="1"/>
    <col min="309" max="309" width="47" customWidth="1"/>
    <col min="311" max="311" width="41.5703125" customWidth="1"/>
    <col min="312" max="312" width="47" customWidth="1"/>
    <col min="314" max="314" width="41.5703125" customWidth="1"/>
    <col min="315" max="315" width="47" customWidth="1"/>
    <col min="317" max="317" width="41.5703125" customWidth="1"/>
    <col min="318" max="318" width="47" customWidth="1"/>
    <col min="320" max="320" width="41.5703125" customWidth="1"/>
    <col min="321" max="321" width="47" customWidth="1"/>
    <col min="323" max="323" width="41.5703125" customWidth="1"/>
    <col min="324" max="324" width="47" customWidth="1"/>
    <col min="326" max="326" width="41.5703125" customWidth="1"/>
    <col min="327" max="327" width="47" customWidth="1"/>
    <col min="329" max="329" width="41.5703125" customWidth="1"/>
    <col min="330" max="330" width="47" customWidth="1"/>
    <col min="332" max="332" width="41.5703125" customWidth="1"/>
    <col min="333" max="333" width="47" customWidth="1"/>
    <col min="335" max="335" width="41.5703125" customWidth="1"/>
    <col min="336" max="336" width="47" customWidth="1"/>
    <col min="338" max="338" width="41.5703125" customWidth="1"/>
    <col min="339" max="339" width="47" customWidth="1"/>
    <col min="341" max="341" width="41.5703125" customWidth="1"/>
    <col min="342" max="342" width="47" customWidth="1"/>
    <col min="344" max="344" width="41.5703125" customWidth="1"/>
    <col min="345" max="345" width="47" customWidth="1"/>
  </cols>
  <sheetData>
    <row r="1" spans="1:4" ht="26.25" x14ac:dyDescent="0.25">
      <c r="A1" s="44" t="s">
        <v>203</v>
      </c>
      <c r="B1" s="9"/>
    </row>
    <row r="2" spans="1:4" ht="20.25" x14ac:dyDescent="0.25">
      <c r="A2" s="11" t="s">
        <v>87</v>
      </c>
      <c r="B2" s="148" t="s">
        <v>8</v>
      </c>
      <c r="C2" s="148"/>
      <c r="D2" s="16"/>
    </row>
    <row r="3" spans="1:4" x14ac:dyDescent="0.25">
      <c r="A3" s="5" t="s">
        <v>51</v>
      </c>
      <c r="B3" s="151" t="s">
        <v>171</v>
      </c>
      <c r="C3" s="153"/>
    </row>
    <row r="4" spans="1:4" x14ac:dyDescent="0.25">
      <c r="A4" s="6" t="s">
        <v>194</v>
      </c>
      <c r="B4" s="151" t="s">
        <v>195</v>
      </c>
      <c r="C4" s="151"/>
    </row>
    <row r="5" spans="1:4" x14ac:dyDescent="0.25">
      <c r="A5" s="5" t="s">
        <v>142</v>
      </c>
      <c r="B5" s="151" t="s">
        <v>172</v>
      </c>
      <c r="C5" s="151"/>
    </row>
    <row r="6" spans="1:4" x14ac:dyDescent="0.25">
      <c r="A6" s="6" t="s">
        <v>25</v>
      </c>
      <c r="B6" s="151" t="s">
        <v>173</v>
      </c>
      <c r="C6" s="151"/>
    </row>
    <row r="7" spans="1:4" x14ac:dyDescent="0.25">
      <c r="A7" s="6" t="s">
        <v>24</v>
      </c>
      <c r="B7" s="149">
        <v>5000000</v>
      </c>
      <c r="C7" s="150"/>
    </row>
    <row r="8" spans="1:4" x14ac:dyDescent="0.25">
      <c r="A8" s="6" t="s">
        <v>157</v>
      </c>
      <c r="B8" s="152" t="s">
        <v>174</v>
      </c>
      <c r="C8" s="152"/>
    </row>
    <row r="9" spans="1:4" ht="22.35" customHeight="1" x14ac:dyDescent="0.25">
      <c r="A9" s="46" t="s">
        <v>200</v>
      </c>
      <c r="B9" s="121" t="s">
        <v>3</v>
      </c>
      <c r="C9" s="121" t="s">
        <v>4</v>
      </c>
    </row>
    <row r="10" spans="1:4" x14ac:dyDescent="0.25">
      <c r="A10" s="7" t="s">
        <v>175</v>
      </c>
      <c r="B10" s="29" t="s">
        <v>9</v>
      </c>
      <c r="C10" s="29" t="s">
        <v>9</v>
      </c>
      <c r="D10" s="30"/>
    </row>
    <row r="11" spans="1:4" x14ac:dyDescent="0.25">
      <c r="A11" s="4" t="s">
        <v>36</v>
      </c>
      <c r="B11" s="32"/>
      <c r="C11" s="32"/>
    </row>
    <row r="12" spans="1:4" x14ac:dyDescent="0.25">
      <c r="A12" s="4" t="s">
        <v>11</v>
      </c>
      <c r="B12" s="32"/>
      <c r="C12" s="32"/>
    </row>
    <row r="13" spans="1:4" x14ac:dyDescent="0.25">
      <c r="A13" s="4" t="s">
        <v>29</v>
      </c>
      <c r="B13" s="32"/>
      <c r="C13" s="32"/>
    </row>
    <row r="14" spans="1:4" x14ac:dyDescent="0.25">
      <c r="A14" s="4" t="s">
        <v>85</v>
      </c>
      <c r="B14" s="32"/>
      <c r="C14" s="32"/>
    </row>
    <row r="15" spans="1:4" x14ac:dyDescent="0.25">
      <c r="A15" s="4" t="s">
        <v>22</v>
      </c>
      <c r="B15" s="32"/>
      <c r="C15" s="32"/>
    </row>
    <row r="16" spans="1:4" x14ac:dyDescent="0.25">
      <c r="A16" s="4" t="s">
        <v>21</v>
      </c>
      <c r="B16" s="32"/>
      <c r="C16" s="32"/>
    </row>
    <row r="17" spans="1:3" x14ac:dyDescent="0.25">
      <c r="A17" s="4" t="s">
        <v>23</v>
      </c>
      <c r="B17" s="32"/>
      <c r="C17" s="32"/>
    </row>
    <row r="18" spans="1:3" x14ac:dyDescent="0.25">
      <c r="A18" s="4" t="s">
        <v>26</v>
      </c>
      <c r="B18" s="32"/>
      <c r="C18" s="32"/>
    </row>
    <row r="19" spans="1:3" x14ac:dyDescent="0.25">
      <c r="A19" s="4" t="s">
        <v>28</v>
      </c>
      <c r="B19" s="32"/>
      <c r="C19" s="32"/>
    </row>
    <row r="20" spans="1:3" x14ac:dyDescent="0.25">
      <c r="A20" s="4" t="s">
        <v>20</v>
      </c>
      <c r="B20" s="32"/>
      <c r="C20" s="32"/>
    </row>
    <row r="21" spans="1:3" x14ac:dyDescent="0.25">
      <c r="A21" s="4" t="s">
        <v>2</v>
      </c>
      <c r="B21" s="32"/>
      <c r="C21" s="32"/>
    </row>
    <row r="22" spans="1:3" x14ac:dyDescent="0.25">
      <c r="A22" s="4" t="s">
        <v>1</v>
      </c>
      <c r="B22" s="32"/>
      <c r="C22" s="32"/>
    </row>
    <row r="23" spans="1:3" x14ac:dyDescent="0.25">
      <c r="A23" s="4" t="s">
        <v>30</v>
      </c>
      <c r="B23" s="32"/>
      <c r="C23" s="32"/>
    </row>
    <row r="24" spans="1:3" x14ac:dyDescent="0.25">
      <c r="A24" s="4" t="s">
        <v>31</v>
      </c>
      <c r="B24" s="32"/>
      <c r="C24" s="32"/>
    </row>
    <row r="25" spans="1:3" x14ac:dyDescent="0.25">
      <c r="A25" s="4" t="s">
        <v>32</v>
      </c>
      <c r="B25" s="32"/>
      <c r="C25" s="32"/>
    </row>
    <row r="26" spans="1:3" x14ac:dyDescent="0.25">
      <c r="A26" s="4" t="s">
        <v>10</v>
      </c>
      <c r="B26" s="32"/>
      <c r="C26" s="32"/>
    </row>
    <row r="27" spans="1:3" x14ac:dyDescent="0.25">
      <c r="A27" s="4" t="s">
        <v>33</v>
      </c>
      <c r="B27" s="32"/>
      <c r="C27" s="32"/>
    </row>
    <row r="28" spans="1:3" x14ac:dyDescent="0.25">
      <c r="A28" s="4" t="s">
        <v>34</v>
      </c>
      <c r="B28" s="32"/>
      <c r="C28" s="32"/>
    </row>
    <row r="29" spans="1:3" x14ac:dyDescent="0.25">
      <c r="A29" s="4" t="s">
        <v>38</v>
      </c>
      <c r="B29" s="32"/>
      <c r="C29" s="32"/>
    </row>
    <row r="30" spans="1:3" x14ac:dyDescent="0.25">
      <c r="A30" s="4" t="s">
        <v>35</v>
      </c>
      <c r="B30" s="32"/>
      <c r="C30" s="32"/>
    </row>
    <row r="31" spans="1:3" x14ac:dyDescent="0.25">
      <c r="A31" s="4" t="s">
        <v>39</v>
      </c>
      <c r="B31" s="32"/>
      <c r="C31" s="32"/>
    </row>
    <row r="32" spans="1:3" ht="33.6" customHeight="1" x14ac:dyDescent="0.25">
      <c r="A32" s="8" t="s">
        <v>103</v>
      </c>
      <c r="B32" s="10"/>
      <c r="C32" s="10"/>
    </row>
    <row r="33" spans="1:3" x14ac:dyDescent="0.25">
      <c r="A33" s="13" t="s">
        <v>52</v>
      </c>
      <c r="B33" s="32"/>
      <c r="C33" s="32"/>
    </row>
    <row r="34" spans="1:3" x14ac:dyDescent="0.25">
      <c r="A34" s="13" t="s">
        <v>89</v>
      </c>
      <c r="B34" s="32"/>
      <c r="C34" s="32"/>
    </row>
    <row r="35" spans="1:3" x14ac:dyDescent="0.25">
      <c r="A35" s="13" t="s">
        <v>54</v>
      </c>
      <c r="B35" s="32"/>
      <c r="C35" s="32"/>
    </row>
    <row r="36" spans="1:3" x14ac:dyDescent="0.25">
      <c r="A36" s="13" t="s">
        <v>91</v>
      </c>
      <c r="B36" s="32"/>
      <c r="C36" s="32"/>
    </row>
    <row r="37" spans="1:3" x14ac:dyDescent="0.25">
      <c r="A37" s="13" t="s">
        <v>56</v>
      </c>
      <c r="B37" s="32"/>
      <c r="C37" s="32"/>
    </row>
    <row r="38" spans="1:3" x14ac:dyDescent="0.25">
      <c r="A38" s="13" t="s">
        <v>55</v>
      </c>
      <c r="B38" s="32"/>
      <c r="C38" s="32"/>
    </row>
    <row r="39" spans="1:3" x14ac:dyDescent="0.25">
      <c r="A39" s="13" t="s">
        <v>58</v>
      </c>
      <c r="B39" s="32"/>
      <c r="C39" s="32"/>
    </row>
    <row r="40" spans="1:3" x14ac:dyDescent="0.25">
      <c r="A40" s="13" t="s">
        <v>57</v>
      </c>
      <c r="B40" s="32"/>
      <c r="C40" s="32"/>
    </row>
    <row r="41" spans="1:3" x14ac:dyDescent="0.25">
      <c r="A41" s="13" t="s">
        <v>61</v>
      </c>
      <c r="B41" s="32"/>
      <c r="C41" s="32"/>
    </row>
    <row r="42" spans="1:3" x14ac:dyDescent="0.25">
      <c r="A42" s="13" t="s">
        <v>60</v>
      </c>
      <c r="B42" s="32"/>
      <c r="C42" s="32"/>
    </row>
    <row r="43" spans="1:3" x14ac:dyDescent="0.25">
      <c r="A43" s="13" t="s">
        <v>59</v>
      </c>
      <c r="B43" s="32"/>
      <c r="C43" s="32"/>
    </row>
    <row r="44" spans="1:3" x14ac:dyDescent="0.25">
      <c r="A44" s="13" t="s">
        <v>90</v>
      </c>
      <c r="B44" s="32"/>
      <c r="C44" s="32"/>
    </row>
    <row r="45" spans="1:3" ht="18" x14ac:dyDescent="0.25">
      <c r="A45" s="27"/>
    </row>
    <row r="46" spans="1:3" ht="18" x14ac:dyDescent="0.25">
      <c r="A46" s="63" t="s">
        <v>82</v>
      </c>
      <c r="B46" s="37" t="s">
        <v>155</v>
      </c>
      <c r="C46" s="37" t="s">
        <v>156</v>
      </c>
    </row>
    <row r="47" spans="1:3" x14ac:dyDescent="0.25">
      <c r="A47" s="64" t="s">
        <v>74</v>
      </c>
      <c r="B47" s="65"/>
      <c r="C47" s="65"/>
    </row>
    <row r="48" spans="1:3" x14ac:dyDescent="0.25">
      <c r="A48" s="20" t="s">
        <v>176</v>
      </c>
      <c r="B48" s="26">
        <f>SUM(B11:B31)</f>
        <v>0</v>
      </c>
      <c r="C48" s="26">
        <f>SUM(C11:C31)</f>
        <v>0</v>
      </c>
    </row>
    <row r="49" spans="1:3" x14ac:dyDescent="0.25">
      <c r="A49" s="20" t="s">
        <v>103</v>
      </c>
      <c r="B49" s="26">
        <f>SUM(B33:B44)</f>
        <v>0</v>
      </c>
      <c r="C49" s="26">
        <f>SUM(C33:C44)</f>
        <v>0</v>
      </c>
    </row>
  </sheetData>
  <protectedRanges>
    <protectedRange sqref="B3:C8 B33:C44 B11:C31" name="Område1"/>
  </protectedRanges>
  <mergeCells count="7">
    <mergeCell ref="B8:C8"/>
    <mergeCell ref="B2:C2"/>
    <mergeCell ref="B3:C3"/>
    <mergeCell ref="B4:C4"/>
    <mergeCell ref="B5:C5"/>
    <mergeCell ref="B6:C6"/>
    <mergeCell ref="B7:C7"/>
  </mergeCells>
  <conditionalFormatting sqref="B11:C31">
    <cfRule type="containsBlanks" dxfId="8" priority="7">
      <formula>LEN(TRIM(B11))=0</formula>
    </cfRule>
  </conditionalFormatting>
  <conditionalFormatting sqref="B33:C44">
    <cfRule type="containsBlanks" dxfId="7" priority="1">
      <formula>LEN(TRIM(B33))=0</formula>
    </cfRule>
  </conditionalFormatting>
  <conditionalFormatting sqref="C34:C36">
    <cfRule type="containsBlanks" dxfId="6" priority="13">
      <formula>LEN(TRIM(C34))=0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7BD3-22C2-49DB-83B8-459B685E1C29}">
  <sheetPr>
    <tabColor rgb="FFFF0000"/>
  </sheetPr>
  <dimension ref="A1:JT68"/>
  <sheetViews>
    <sheetView zoomScale="60" zoomScaleNormal="60" workbookViewId="0">
      <selection sqref="A1:N1"/>
    </sheetView>
  </sheetViews>
  <sheetFormatPr defaultColWidth="8.85546875" defaultRowHeight="14.25" x14ac:dyDescent="0.2"/>
  <cols>
    <col min="1" max="1" width="59.85546875" style="13" customWidth="1"/>
    <col min="2" max="2" width="21" style="13" bestFit="1" customWidth="1"/>
    <col min="3" max="3" width="27" style="13" bestFit="1" customWidth="1"/>
    <col min="4" max="4" width="19.85546875" style="13" bestFit="1" customWidth="1"/>
    <col min="5" max="5" width="43.140625" style="13" customWidth="1"/>
    <col min="6" max="6" width="19.85546875" style="13" bestFit="1" customWidth="1"/>
    <col min="7" max="8" width="8.85546875" style="13"/>
    <col min="9" max="9" width="61.42578125" style="13" customWidth="1"/>
    <col min="10" max="10" width="21" style="13" bestFit="1" customWidth="1"/>
    <col min="11" max="11" width="27" style="13" bestFit="1" customWidth="1"/>
    <col min="12" max="12" width="19.42578125" style="13" bestFit="1" customWidth="1"/>
    <col min="13" max="13" width="46.140625" style="13" customWidth="1"/>
    <col min="14" max="14" width="19" style="13" bestFit="1" customWidth="1"/>
    <col min="15" max="16384" width="8.85546875" style="13"/>
  </cols>
  <sheetData>
    <row r="1" spans="1:20" ht="37.35" customHeight="1" x14ac:dyDescent="0.35">
      <c r="A1" s="155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0" ht="40.700000000000003" customHeight="1" x14ac:dyDescent="0.2">
      <c r="A2" s="45" t="s">
        <v>127</v>
      </c>
      <c r="B2" s="18"/>
      <c r="I2" s="6"/>
      <c r="J2" s="18"/>
    </row>
    <row r="3" spans="1:20" ht="25.7" customHeight="1" x14ac:dyDescent="0.2">
      <c r="A3" s="46" t="s">
        <v>14</v>
      </c>
      <c r="B3" s="46"/>
      <c r="C3" s="46"/>
      <c r="D3" s="46"/>
      <c r="E3" s="46"/>
      <c r="F3" s="46"/>
      <c r="I3" s="156" t="s">
        <v>13</v>
      </c>
      <c r="J3" s="156"/>
      <c r="K3" s="156"/>
      <c r="L3" s="156"/>
      <c r="M3" s="156"/>
      <c r="N3" s="156"/>
    </row>
    <row r="4" spans="1:20" ht="31.5" x14ac:dyDescent="0.25">
      <c r="A4" s="7" t="s">
        <v>176</v>
      </c>
      <c r="B4" s="28" t="s">
        <v>66</v>
      </c>
      <c r="C4" s="28" t="s">
        <v>67</v>
      </c>
      <c r="D4" s="28" t="s">
        <v>64</v>
      </c>
      <c r="E4" s="28" t="s">
        <v>17</v>
      </c>
      <c r="F4" s="28" t="s">
        <v>65</v>
      </c>
      <c r="G4" s="4"/>
      <c r="H4" s="4"/>
      <c r="I4" s="7" t="s">
        <v>176</v>
      </c>
      <c r="J4" s="28" t="s">
        <v>66</v>
      </c>
      <c r="K4" s="28" t="s">
        <v>67</v>
      </c>
      <c r="L4" s="28" t="s">
        <v>64</v>
      </c>
      <c r="M4" s="28" t="s">
        <v>17</v>
      </c>
      <c r="N4" s="28" t="s">
        <v>65</v>
      </c>
      <c r="O4" s="4"/>
      <c r="P4" s="4"/>
      <c r="Q4" s="4"/>
      <c r="R4" s="4"/>
      <c r="S4" s="4"/>
      <c r="T4" s="4"/>
    </row>
    <row r="5" spans="1:20" ht="15" x14ac:dyDescent="0.2">
      <c r="A5" s="4" t="s">
        <v>36</v>
      </c>
      <c r="B5" s="21">
        <f>INDEX('Uppgifter för bostäder'!B:B,MATCH('Baseline_uppnått värde bostäder'!A5,'Uppgifter för bostäder'!A:A,0))</f>
        <v>0</v>
      </c>
      <c r="C5" s="68">
        <f>'Referenser och källor'!$B$6</f>
        <v>1.008E-4</v>
      </c>
      <c r="D5" s="22">
        <f>B5*C5</f>
        <v>0</v>
      </c>
      <c r="E5" s="22">
        <f>'Referenser och källor'!$F$6</f>
        <v>0.82</v>
      </c>
      <c r="F5" s="4">
        <f>B5*E5</f>
        <v>0</v>
      </c>
      <c r="G5" s="4"/>
      <c r="H5" s="4"/>
      <c r="I5" s="4" t="s">
        <v>36</v>
      </c>
      <c r="J5" s="21">
        <f>INDEX('Uppgifter för bostäder'!C:C,MATCH('Baseline_uppnått värde bostäder'!A5,'Uppgifter för bostäder'!A:A,0))</f>
        <v>0</v>
      </c>
      <c r="K5" s="68">
        <f>'Referenser och källor'!$B$6</f>
        <v>1.008E-4</v>
      </c>
      <c r="L5" s="22">
        <f>J5*K5</f>
        <v>0</v>
      </c>
      <c r="M5" s="22">
        <f>'Referenser och källor'!$F$6</f>
        <v>0.82</v>
      </c>
      <c r="N5" s="4">
        <f>J5*M5</f>
        <v>0</v>
      </c>
      <c r="O5" s="4"/>
      <c r="P5" s="4"/>
      <c r="Q5" s="4"/>
      <c r="R5" s="4"/>
      <c r="S5" s="4"/>
      <c r="T5" s="4"/>
    </row>
    <row r="6" spans="1:20" ht="15" x14ac:dyDescent="0.2">
      <c r="A6" s="4" t="s">
        <v>11</v>
      </c>
      <c r="B6" s="21">
        <f>INDEX('Uppgifter för bostäder'!B:B,MATCH('Baseline_uppnått värde bostäder'!A6,'Uppgifter för bostäder'!A:A,0))</f>
        <v>0</v>
      </c>
      <c r="C6" s="68">
        <f>'Referenser och källor'!$B$7</f>
        <v>2.0159999999999999E-4</v>
      </c>
      <c r="D6" s="66">
        <f>B6*C6</f>
        <v>0</v>
      </c>
      <c r="E6" s="22">
        <f>'Referenser och källor'!$F$7</f>
        <v>1.06</v>
      </c>
      <c r="F6" s="4">
        <f t="shared" ref="F6:F25" si="0">B6*E6</f>
        <v>0</v>
      </c>
      <c r="G6" s="4"/>
      <c r="H6" s="4"/>
      <c r="I6" s="4" t="s">
        <v>11</v>
      </c>
      <c r="J6" s="21">
        <f>INDEX('Uppgifter för bostäder'!C:C,MATCH('Baseline_uppnått värde bostäder'!A6,'Uppgifter för bostäder'!A:A,0))</f>
        <v>0</v>
      </c>
      <c r="K6" s="68">
        <f>'Referenser och källor'!$B$7</f>
        <v>2.0159999999999999E-4</v>
      </c>
      <c r="L6" s="22">
        <f>J6*K6</f>
        <v>0</v>
      </c>
      <c r="M6" s="22">
        <f>'Referenser och källor'!$F$7</f>
        <v>1.06</v>
      </c>
      <c r="N6" s="4">
        <f t="shared" ref="N6:N17" si="1">J6*M6</f>
        <v>0</v>
      </c>
      <c r="O6" s="4"/>
      <c r="P6" s="4"/>
      <c r="Q6" s="4"/>
      <c r="R6" s="4"/>
      <c r="S6" s="4"/>
      <c r="T6" s="4"/>
    </row>
    <row r="7" spans="1:20" ht="15" x14ac:dyDescent="0.2">
      <c r="A7" s="4" t="s">
        <v>29</v>
      </c>
      <c r="B7" s="21">
        <f>INDEX('Uppgifter för bostäder'!B:B,MATCH('Baseline_uppnått värde bostäder'!A7,'Uppgifter för bostäder'!A:A,0))</f>
        <v>0</v>
      </c>
      <c r="C7" s="68">
        <f>'Referenser och källor'!$B$10</f>
        <v>0.25933679999999998</v>
      </c>
      <c r="D7" s="22">
        <f t="shared" ref="D7:D24" si="2">B7*C7</f>
        <v>0</v>
      </c>
      <c r="E7" s="22">
        <f>'Referenser och källor'!$F$10</f>
        <v>1.0900000000000001</v>
      </c>
      <c r="F7" s="4">
        <f t="shared" si="0"/>
        <v>0</v>
      </c>
      <c r="G7" s="4"/>
      <c r="H7" s="4"/>
      <c r="I7" s="4" t="s">
        <v>29</v>
      </c>
      <c r="J7" s="21">
        <f>INDEX('Uppgifter för bostäder'!C:C,MATCH('Baseline_uppnått värde bostäder'!A7,'Uppgifter för bostäder'!A:A,0))</f>
        <v>0</v>
      </c>
      <c r="K7" s="68">
        <f>'Referenser och källor'!$B$10</f>
        <v>0.25933679999999998</v>
      </c>
      <c r="L7" s="22">
        <f t="shared" ref="L7:L24" si="3">J7*K7</f>
        <v>0</v>
      </c>
      <c r="M7" s="22">
        <f>'Referenser och källor'!$F$10</f>
        <v>1.0900000000000001</v>
      </c>
      <c r="N7" s="4">
        <f>J7*M7</f>
        <v>0</v>
      </c>
      <c r="O7" s="4"/>
      <c r="P7" s="4"/>
      <c r="Q7" s="4"/>
      <c r="R7" s="4"/>
      <c r="S7" s="4"/>
      <c r="T7" s="4"/>
    </row>
    <row r="8" spans="1:20" ht="15" x14ac:dyDescent="0.2">
      <c r="A8" s="4" t="s">
        <v>85</v>
      </c>
      <c r="B8" s="21">
        <f>INDEX('Uppgifter för bostäder'!B:B,MATCH('Baseline_uppnått värde bostäder'!A8,'Uppgifter för bostäder'!A:A,0))</f>
        <v>0</v>
      </c>
      <c r="C8" s="68">
        <f>'Referenser och källor'!$B$14</f>
        <v>7.2300000000000003E-3</v>
      </c>
      <c r="D8" s="22">
        <f t="shared" si="2"/>
        <v>0</v>
      </c>
      <c r="E8" s="22">
        <f>'Referenser och källor'!$F$14</f>
        <v>1.8</v>
      </c>
      <c r="F8" s="4">
        <f t="shared" si="0"/>
        <v>0</v>
      </c>
      <c r="G8" s="4"/>
      <c r="H8" s="4"/>
      <c r="I8" s="4" t="s">
        <v>85</v>
      </c>
      <c r="J8" s="21">
        <f>INDEX('Uppgifter för bostäder'!C:C,MATCH('Baseline_uppnått värde bostäder'!A8,'Uppgifter för bostäder'!A:A,0))</f>
        <v>0</v>
      </c>
      <c r="K8" s="68">
        <f>'Referenser och källor'!$B$14</f>
        <v>7.2300000000000003E-3</v>
      </c>
      <c r="L8" s="22">
        <f t="shared" si="3"/>
        <v>0</v>
      </c>
      <c r="M8" s="22">
        <f>'Referenser och källor'!$F$14</f>
        <v>1.8</v>
      </c>
      <c r="N8" s="4">
        <f t="shared" si="1"/>
        <v>0</v>
      </c>
      <c r="O8" s="4"/>
      <c r="P8" s="4"/>
      <c r="Q8" s="4"/>
      <c r="R8" s="4"/>
      <c r="S8" s="4"/>
      <c r="T8" s="4"/>
    </row>
    <row r="9" spans="1:20" ht="15" x14ac:dyDescent="0.2">
      <c r="A9" s="4" t="s">
        <v>22</v>
      </c>
      <c r="B9" s="21">
        <f>INDEX('Uppgifter för bostäder'!B:B,MATCH('Baseline_uppnått värde bostäder'!A9,'Uppgifter för bostäder'!A:A,0))</f>
        <v>0</v>
      </c>
      <c r="C9" s="68">
        <f>'Referenser och källor'!$B$15</f>
        <v>1.5639999999999998E-2</v>
      </c>
      <c r="D9" s="22">
        <f t="shared" si="2"/>
        <v>0</v>
      </c>
      <c r="E9" s="22">
        <f>'Referenser och källor'!$F$15</f>
        <v>1.8</v>
      </c>
      <c r="F9" s="4">
        <f t="shared" si="0"/>
        <v>0</v>
      </c>
      <c r="G9" s="4"/>
      <c r="H9" s="4"/>
      <c r="I9" s="4" t="s">
        <v>22</v>
      </c>
      <c r="J9" s="21">
        <f>INDEX('Uppgifter för bostäder'!C:C,MATCH('Baseline_uppnått värde bostäder'!A9,'Uppgifter för bostäder'!A:A,0))</f>
        <v>0</v>
      </c>
      <c r="K9" s="68">
        <f>'Referenser och källor'!$B$15</f>
        <v>1.5639999999999998E-2</v>
      </c>
      <c r="L9" s="22">
        <f t="shared" si="3"/>
        <v>0</v>
      </c>
      <c r="M9" s="22">
        <f>'Referenser och källor'!$F$15</f>
        <v>1.8</v>
      </c>
      <c r="N9" s="4">
        <f t="shared" si="1"/>
        <v>0</v>
      </c>
      <c r="O9" s="4"/>
      <c r="P9" s="4"/>
      <c r="Q9" s="4"/>
      <c r="R9" s="4"/>
      <c r="S9" s="4"/>
      <c r="T9" s="4"/>
    </row>
    <row r="10" spans="1:20" ht="15" x14ac:dyDescent="0.2">
      <c r="A10" s="4" t="s">
        <v>21</v>
      </c>
      <c r="B10" s="21">
        <f>INDEX('Uppgifter för bostäder'!B:B,MATCH('Baseline_uppnått värde bostäder'!A10,'Uppgifter för bostäder'!A:A,0))</f>
        <v>0</v>
      </c>
      <c r="C10" s="68">
        <f>'Referenser och källor'!$B$13</f>
        <v>2.5000000000000001E-2</v>
      </c>
      <c r="D10" s="22">
        <f t="shared" si="2"/>
        <v>0</v>
      </c>
      <c r="E10" s="22">
        <f>'Referenser och källor'!$F$13</f>
        <v>1.8</v>
      </c>
      <c r="F10" s="4">
        <f t="shared" si="0"/>
        <v>0</v>
      </c>
      <c r="G10" s="4"/>
      <c r="H10" s="4"/>
      <c r="I10" s="4" t="s">
        <v>21</v>
      </c>
      <c r="J10" s="21">
        <f>INDEX('Uppgifter för bostäder'!C:C,MATCH('Baseline_uppnått värde bostäder'!A10,'Uppgifter för bostäder'!A:A,0))</f>
        <v>0</v>
      </c>
      <c r="K10" s="68">
        <f>'Referenser och källor'!$B$13</f>
        <v>2.5000000000000001E-2</v>
      </c>
      <c r="L10" s="22">
        <f t="shared" si="3"/>
        <v>0</v>
      </c>
      <c r="M10" s="22">
        <f>'Referenser och källor'!$F$13</f>
        <v>1.8</v>
      </c>
      <c r="N10" s="4">
        <f t="shared" si="1"/>
        <v>0</v>
      </c>
      <c r="O10" s="4"/>
      <c r="P10" s="4"/>
      <c r="Q10" s="4"/>
      <c r="R10" s="4"/>
      <c r="S10" s="4"/>
      <c r="T10" s="4"/>
    </row>
    <row r="11" spans="1:20" ht="15" x14ac:dyDescent="0.2">
      <c r="A11" s="4" t="s">
        <v>23</v>
      </c>
      <c r="B11" s="21">
        <f>INDEX('Uppgifter för bostäder'!B:B,MATCH('Baseline_uppnått värde bostäder'!A11,'Uppgifter för bostäder'!A:A,0))</f>
        <v>0</v>
      </c>
      <c r="C11" s="68">
        <f>'Referenser och källor'!$B$16</f>
        <v>1.9E-2</v>
      </c>
      <c r="D11" s="22">
        <f t="shared" si="2"/>
        <v>0</v>
      </c>
      <c r="E11" s="22">
        <f>'Referenser och källor'!$F$16</f>
        <v>0.7</v>
      </c>
      <c r="F11" s="4">
        <f t="shared" si="0"/>
        <v>0</v>
      </c>
      <c r="G11" s="4"/>
      <c r="H11" s="4"/>
      <c r="I11" s="4" t="s">
        <v>23</v>
      </c>
      <c r="J11" s="21">
        <f>INDEX('Uppgifter för bostäder'!C:C,MATCH('Baseline_uppnått värde bostäder'!A11,'Uppgifter för bostäder'!A:A,0))</f>
        <v>0</v>
      </c>
      <c r="K11" s="68">
        <f>'Referenser och källor'!$B$16</f>
        <v>1.9E-2</v>
      </c>
      <c r="L11" s="22">
        <f t="shared" si="3"/>
        <v>0</v>
      </c>
      <c r="M11" s="22">
        <f>'Referenser och källor'!$F$16</f>
        <v>0.7</v>
      </c>
      <c r="N11" s="4">
        <f t="shared" si="1"/>
        <v>0</v>
      </c>
      <c r="O11" s="4"/>
      <c r="P11" s="4"/>
      <c r="Q11" s="4"/>
      <c r="R11" s="4"/>
      <c r="S11" s="4"/>
      <c r="T11" s="4"/>
    </row>
    <row r="12" spans="1:20" ht="15" x14ac:dyDescent="0.2">
      <c r="A12" s="4" t="s">
        <v>26</v>
      </c>
      <c r="B12" s="21">
        <f>INDEX('Uppgifter för bostäder'!B:B,MATCH('Baseline_uppnått värde bostäder'!A12,'Uppgifter för bostäder'!A:A,0))</f>
        <v>0</v>
      </c>
      <c r="C12" s="68">
        <f>'Referenser och källor'!$B$17</f>
        <v>0.25933679999999998</v>
      </c>
      <c r="D12" s="22">
        <f>B12*C12</f>
        <v>0</v>
      </c>
      <c r="E12" s="22">
        <f>'Referenser och källor'!$F$17</f>
        <v>1.1100000000000001</v>
      </c>
      <c r="F12" s="4">
        <f>B12*E12</f>
        <v>0</v>
      </c>
      <c r="G12" s="4"/>
      <c r="H12" s="4"/>
      <c r="I12" s="4" t="s">
        <v>26</v>
      </c>
      <c r="J12" s="21">
        <f>INDEX('Uppgifter för bostäder'!C:C,MATCH('Baseline_uppnått värde bostäder'!A12,'Uppgifter för bostäder'!A:A,0))</f>
        <v>0</v>
      </c>
      <c r="K12" s="68">
        <f>'Referenser och källor'!$B$17</f>
        <v>0.25933679999999998</v>
      </c>
      <c r="L12" s="22">
        <f t="shared" si="3"/>
        <v>0</v>
      </c>
      <c r="M12" s="22">
        <f>'Referenser och källor'!$F$17</f>
        <v>1.1100000000000001</v>
      </c>
      <c r="N12" s="4">
        <f t="shared" si="1"/>
        <v>0</v>
      </c>
      <c r="O12" s="4"/>
      <c r="P12" s="4"/>
      <c r="Q12" s="4"/>
      <c r="R12" s="4"/>
      <c r="S12" s="4"/>
      <c r="T12" s="4"/>
    </row>
    <row r="13" spans="1:20" ht="15" x14ac:dyDescent="0.2">
      <c r="A13" s="4" t="s">
        <v>28</v>
      </c>
      <c r="B13" s="21">
        <f>INDEX('Uppgifter för bostäder'!B:B,MATCH('Baseline_uppnått värde bostäder'!A13,'Uppgifter för bostäder'!A:A,0))</f>
        <v>0</v>
      </c>
      <c r="C13" s="68">
        <f>'Referenser och källor'!$B$18</f>
        <v>0.27452160000000003</v>
      </c>
      <c r="D13" s="22">
        <f t="shared" si="2"/>
        <v>0</v>
      </c>
      <c r="E13" s="22">
        <f>'Referenser och källor'!$F$18</f>
        <v>1.1100000000000001</v>
      </c>
      <c r="F13" s="4">
        <f t="shared" si="0"/>
        <v>0</v>
      </c>
      <c r="G13" s="4"/>
      <c r="H13" s="4"/>
      <c r="I13" s="4" t="s">
        <v>28</v>
      </c>
      <c r="J13" s="21">
        <f>INDEX('Uppgifter för bostäder'!C:C,MATCH('Baseline_uppnått värde bostäder'!A13,'Uppgifter för bostäder'!A:A,0))</f>
        <v>0</v>
      </c>
      <c r="K13" s="68">
        <f>'Referenser och källor'!$B$18</f>
        <v>0.27452160000000003</v>
      </c>
      <c r="L13" s="22">
        <f t="shared" si="3"/>
        <v>0</v>
      </c>
      <c r="M13" s="22">
        <f>'Referenser och källor'!$F$18</f>
        <v>1.1100000000000001</v>
      </c>
      <c r="N13" s="4">
        <f t="shared" si="1"/>
        <v>0</v>
      </c>
      <c r="O13" s="4"/>
      <c r="P13" s="4"/>
      <c r="Q13" s="4"/>
      <c r="R13" s="4"/>
      <c r="S13" s="4"/>
      <c r="T13" s="4"/>
    </row>
    <row r="14" spans="1:20" ht="15" x14ac:dyDescent="0.2">
      <c r="A14" s="4" t="s">
        <v>20</v>
      </c>
      <c r="B14" s="21">
        <f>INDEX('Uppgifter för bostäder'!B:B,MATCH('Baseline_uppnått värde bostäder'!A14,'Uppgifter för bostäder'!A:A,0))</f>
        <v>0</v>
      </c>
      <c r="C14" s="68">
        <f>'Referenser och källor'!$B$19</f>
        <v>9.0400000000000008E-2</v>
      </c>
      <c r="D14" s="22">
        <f t="shared" si="2"/>
        <v>0</v>
      </c>
      <c r="E14" s="22">
        <f>'Referenser och källor'!$F$19</f>
        <v>1.8</v>
      </c>
      <c r="F14" s="4">
        <f t="shared" si="0"/>
        <v>0</v>
      </c>
      <c r="G14" s="4"/>
      <c r="H14" s="4"/>
      <c r="I14" s="4" t="s">
        <v>20</v>
      </c>
      <c r="J14" s="21">
        <f>INDEX('Uppgifter för bostäder'!C:C,MATCH('Baseline_uppnått värde bostäder'!A14,'Uppgifter för bostäder'!A:A,0))</f>
        <v>0</v>
      </c>
      <c r="K14" s="68">
        <f>'Referenser och källor'!$B$19</f>
        <v>9.0400000000000008E-2</v>
      </c>
      <c r="L14" s="22">
        <f t="shared" si="3"/>
        <v>0</v>
      </c>
      <c r="M14" s="22">
        <f>'Referenser och källor'!$F$19</f>
        <v>1.8</v>
      </c>
      <c r="N14" s="4">
        <f t="shared" si="1"/>
        <v>0</v>
      </c>
      <c r="O14" s="4"/>
      <c r="P14" s="4"/>
      <c r="Q14" s="4"/>
      <c r="R14" s="4"/>
      <c r="S14" s="4"/>
      <c r="T14" s="4"/>
    </row>
    <row r="15" spans="1:20" ht="15" x14ac:dyDescent="0.2">
      <c r="A15" s="4" t="s">
        <v>2</v>
      </c>
      <c r="B15" s="21">
        <f>INDEX('Uppgifter för bostäder'!B:B,MATCH('Baseline_uppnått värde bostäder'!A15,'Uppgifter för bostäder'!A:A,0))</f>
        <v>0</v>
      </c>
      <c r="C15" s="68">
        <f>'Referenser och källor'!$B$22</f>
        <v>5.6000000000000001E-2</v>
      </c>
      <c r="D15" s="22">
        <f t="shared" si="2"/>
        <v>0</v>
      </c>
      <c r="E15" s="22">
        <f>'Referenser och källor'!$F$22</f>
        <v>0.6</v>
      </c>
      <c r="F15" s="4">
        <f t="shared" si="0"/>
        <v>0</v>
      </c>
      <c r="G15" s="4"/>
      <c r="H15" s="4"/>
      <c r="I15" s="4" t="s">
        <v>2</v>
      </c>
      <c r="J15" s="21">
        <f>INDEX('Uppgifter för bostäder'!C:C,MATCH('Baseline_uppnått värde bostäder'!A15,'Uppgifter för bostäder'!A:A,0))</f>
        <v>0</v>
      </c>
      <c r="K15" s="68">
        <f>'Referenser och källor'!$B$22</f>
        <v>5.6000000000000001E-2</v>
      </c>
      <c r="L15" s="22">
        <f t="shared" si="3"/>
        <v>0</v>
      </c>
      <c r="M15" s="22">
        <f>'Referenser och källor'!$F$22</f>
        <v>0.6</v>
      </c>
      <c r="N15" s="4">
        <f t="shared" si="1"/>
        <v>0</v>
      </c>
      <c r="O15" s="4"/>
      <c r="P15" s="4"/>
      <c r="Q15" s="4"/>
      <c r="R15" s="4"/>
      <c r="S15" s="4"/>
      <c r="T15" s="4"/>
    </row>
    <row r="16" spans="1:20" ht="15" x14ac:dyDescent="0.2">
      <c r="A16" s="4" t="s">
        <v>1</v>
      </c>
      <c r="B16" s="21">
        <f>INDEX('Uppgifter för bostäder'!B:B,MATCH('Baseline_uppnått värde bostäder'!A16,'Uppgifter för bostäder'!A:A,0))</f>
        <v>0</v>
      </c>
      <c r="C16" s="68">
        <f>'Referenser och källor'!$B$23</f>
        <v>5.1999999999999998E-2</v>
      </c>
      <c r="D16" s="22">
        <f t="shared" si="2"/>
        <v>0</v>
      </c>
      <c r="E16" s="22">
        <f>'Referenser och källor'!$F$23</f>
        <v>0.7</v>
      </c>
      <c r="F16" s="4">
        <f t="shared" si="0"/>
        <v>0</v>
      </c>
      <c r="G16" s="4"/>
      <c r="H16" s="4"/>
      <c r="I16" s="4" t="s">
        <v>1</v>
      </c>
      <c r="J16" s="21">
        <f>INDEX('Uppgifter för bostäder'!C:C,MATCH('Baseline_uppnått värde bostäder'!A16,'Uppgifter för bostäder'!A:A,0))</f>
        <v>0</v>
      </c>
      <c r="K16" s="68">
        <f>'Referenser och källor'!$B$23</f>
        <v>5.1999999999999998E-2</v>
      </c>
      <c r="L16" s="22">
        <f t="shared" si="3"/>
        <v>0</v>
      </c>
      <c r="M16" s="22">
        <f>'Referenser och källor'!$F$23</f>
        <v>0.7</v>
      </c>
      <c r="N16" s="4">
        <f t="shared" si="1"/>
        <v>0</v>
      </c>
      <c r="O16" s="4"/>
      <c r="P16" s="4"/>
      <c r="Q16" s="4"/>
      <c r="R16" s="4"/>
      <c r="S16" s="4"/>
      <c r="T16" s="4"/>
    </row>
    <row r="17" spans="1:280" ht="15" x14ac:dyDescent="0.2">
      <c r="A17" s="4" t="s">
        <v>30</v>
      </c>
      <c r="B17" s="21">
        <f>INDEX('Uppgifter för bostäder'!B:B,MATCH('Baseline_uppnått värde bostäder'!A17,'Uppgifter för bostäder'!A:A,0))</f>
        <v>0</v>
      </c>
      <c r="C17" s="68">
        <f>'Referenser och källor'!$B$26</f>
        <v>0.23446080000000002</v>
      </c>
      <c r="D17" s="22">
        <f t="shared" si="2"/>
        <v>0</v>
      </c>
      <c r="E17" s="22">
        <f>'Referenser och källor'!$F$26</f>
        <v>1.0900000000000001</v>
      </c>
      <c r="F17" s="4">
        <f t="shared" si="0"/>
        <v>0</v>
      </c>
      <c r="G17" s="4"/>
      <c r="H17" s="4"/>
      <c r="I17" s="4" t="s">
        <v>30</v>
      </c>
      <c r="J17" s="21">
        <f>INDEX('Uppgifter för bostäder'!C:C,MATCH('Baseline_uppnått värde bostäder'!A17,'Uppgifter för bostäder'!A:A,0))</f>
        <v>0</v>
      </c>
      <c r="K17" s="68">
        <f>'Referenser och källor'!$B$26</f>
        <v>0.23446080000000002</v>
      </c>
      <c r="L17" s="22">
        <f t="shared" si="3"/>
        <v>0</v>
      </c>
      <c r="M17" s="22">
        <f>'Referenser och källor'!$F$26</f>
        <v>1.0900000000000001</v>
      </c>
      <c r="N17" s="4">
        <f t="shared" si="1"/>
        <v>0</v>
      </c>
      <c r="O17" s="4"/>
      <c r="P17" s="4"/>
      <c r="Q17" s="4"/>
      <c r="R17" s="4"/>
      <c r="S17" s="4"/>
      <c r="T17" s="4"/>
    </row>
    <row r="18" spans="1:280" ht="15" x14ac:dyDescent="0.2">
      <c r="A18" s="4" t="s">
        <v>31</v>
      </c>
      <c r="B18" s="21">
        <f>INDEX('Uppgifter för bostäder'!B:B,MATCH('Baseline_uppnått värde bostäder'!A18,'Uppgifter för bostäder'!A:A,0))</f>
        <v>0</v>
      </c>
      <c r="C18" s="68">
        <f>'Referenser och källor'!$B$28</f>
        <v>0.37090080000000003</v>
      </c>
      <c r="D18" s="22">
        <f t="shared" si="2"/>
        <v>0</v>
      </c>
      <c r="E18" s="22">
        <f>'Referenser och källor'!$F$28</f>
        <v>1.1499999999999999</v>
      </c>
      <c r="F18" s="4">
        <f>B18*E18</f>
        <v>0</v>
      </c>
      <c r="G18" s="4"/>
      <c r="H18" s="4"/>
      <c r="I18" s="4" t="s">
        <v>31</v>
      </c>
      <c r="J18" s="21">
        <f>INDEX('Uppgifter för bostäder'!C:C,MATCH('Baseline_uppnått värde bostäder'!A18,'Uppgifter för bostäder'!A:A,0))</f>
        <v>0</v>
      </c>
      <c r="K18" s="68">
        <f>'Referenser och källor'!$B$28</f>
        <v>0.37090080000000003</v>
      </c>
      <c r="L18" s="22">
        <f t="shared" si="3"/>
        <v>0</v>
      </c>
      <c r="M18" s="22">
        <f>'Referenser och källor'!$F$28</f>
        <v>1.1499999999999999</v>
      </c>
      <c r="N18" s="4">
        <f>J18*M18</f>
        <v>0</v>
      </c>
      <c r="O18" s="4"/>
      <c r="P18" s="4"/>
      <c r="Q18" s="4"/>
      <c r="R18" s="4"/>
      <c r="S18" s="4"/>
      <c r="T18" s="4"/>
    </row>
    <row r="19" spans="1:280" ht="15" x14ac:dyDescent="0.2">
      <c r="A19" s="4" t="s">
        <v>32</v>
      </c>
      <c r="B19" s="21">
        <f>INDEX('Uppgifter för bostäder'!B:B,MATCH('Baseline_uppnått värde bostäder'!A19,'Uppgifter för bostäder'!A:A,0))</f>
        <v>0</v>
      </c>
      <c r="C19" s="68">
        <f>'Referenser och källor'!$B$29</f>
        <v>0.18011080000000002</v>
      </c>
      <c r="D19" s="22">
        <f t="shared" si="2"/>
        <v>0</v>
      </c>
      <c r="E19" s="22">
        <f>'Referenser och källor'!$F$29</f>
        <v>1.0900000000000001</v>
      </c>
      <c r="F19" s="4">
        <f t="shared" si="0"/>
        <v>0</v>
      </c>
      <c r="G19" s="25"/>
      <c r="H19" s="4"/>
      <c r="I19" s="4" t="s">
        <v>32</v>
      </c>
      <c r="J19" s="21">
        <f>INDEX('Uppgifter för bostäder'!C:C,MATCH('Baseline_uppnått värde bostäder'!A19,'Uppgifter för bostäder'!A:A,0))</f>
        <v>0</v>
      </c>
      <c r="K19" s="68">
        <f>'Referenser och källor'!$B$29</f>
        <v>0.18011080000000002</v>
      </c>
      <c r="L19" s="22">
        <f t="shared" si="3"/>
        <v>0</v>
      </c>
      <c r="M19" s="22">
        <f>'Referenser och källor'!$F$29</f>
        <v>1.0900000000000001</v>
      </c>
      <c r="N19" s="4">
        <f t="shared" ref="N19:N25" si="4">J19*M19</f>
        <v>0</v>
      </c>
      <c r="O19" s="25"/>
      <c r="P19" s="4"/>
      <c r="Q19" s="4"/>
      <c r="R19" s="4"/>
      <c r="S19" s="4"/>
      <c r="T19" s="4"/>
    </row>
    <row r="20" spans="1:280" ht="15" x14ac:dyDescent="0.2">
      <c r="A20" s="4" t="s">
        <v>10</v>
      </c>
      <c r="B20" s="21">
        <f>INDEX('Uppgifter för bostäder'!B:B,MATCH('Baseline_uppnått värde bostäder'!A20,'Uppgifter för bostäder'!A:A,0))</f>
        <v>0</v>
      </c>
      <c r="C20" s="68">
        <f>'Referenser och källor'!$B$30</f>
        <v>0.19997280000000003</v>
      </c>
      <c r="D20" s="22">
        <f t="shared" si="2"/>
        <v>0</v>
      </c>
      <c r="E20" s="22">
        <f>'Referenser och källor'!$F$30</f>
        <v>1.0900000000000001</v>
      </c>
      <c r="F20" s="4">
        <f t="shared" si="0"/>
        <v>0</v>
      </c>
      <c r="G20" s="4"/>
      <c r="H20" s="4"/>
      <c r="I20" s="4" t="s">
        <v>10</v>
      </c>
      <c r="J20" s="21">
        <f>INDEX('Uppgifter för bostäder'!C:C,MATCH('Baseline_uppnått värde bostäder'!A20,'Uppgifter för bostäder'!A:A,0))</f>
        <v>0</v>
      </c>
      <c r="K20" s="68">
        <f>'Referenser och källor'!$B$30</f>
        <v>0.19997280000000003</v>
      </c>
      <c r="L20" s="22">
        <f t="shared" si="3"/>
        <v>0</v>
      </c>
      <c r="M20" s="22">
        <f>'Referenser och källor'!$F$30</f>
        <v>1.0900000000000001</v>
      </c>
      <c r="N20" s="4">
        <f t="shared" si="4"/>
        <v>0</v>
      </c>
      <c r="O20" s="4"/>
      <c r="P20" s="4"/>
      <c r="Q20" s="4"/>
      <c r="R20" s="4"/>
      <c r="S20" s="4"/>
      <c r="T20" s="4"/>
    </row>
    <row r="21" spans="1:280" ht="15" x14ac:dyDescent="0.2">
      <c r="A21" s="4" t="s">
        <v>33</v>
      </c>
      <c r="B21" s="21">
        <f>INDEX('Uppgifter för bostäder'!B:B,MATCH('Baseline_uppnått värde bostäder'!A21,'Uppgifter för bostäder'!A:A,0))</f>
        <v>0</v>
      </c>
      <c r="C21" s="68">
        <f>'Referenser och källor'!$B$33</f>
        <v>0.3349512</v>
      </c>
      <c r="D21" s="22">
        <f t="shared" si="2"/>
        <v>0</v>
      </c>
      <c r="E21" s="22">
        <f>'Referenser och källor'!$F$33</f>
        <v>1.1499999999999999</v>
      </c>
      <c r="F21" s="4">
        <f t="shared" si="0"/>
        <v>0</v>
      </c>
      <c r="G21" s="4"/>
      <c r="H21" s="4"/>
      <c r="I21" s="4" t="s">
        <v>33</v>
      </c>
      <c r="J21" s="21">
        <f>INDEX('Uppgifter för bostäder'!C:C,MATCH('Baseline_uppnått värde bostäder'!A21,'Uppgifter för bostäder'!A:A,0))</f>
        <v>0</v>
      </c>
      <c r="K21" s="68">
        <f>'Referenser och källor'!$B$33</f>
        <v>0.3349512</v>
      </c>
      <c r="L21" s="22">
        <f t="shared" si="3"/>
        <v>0</v>
      </c>
      <c r="M21" s="22">
        <f>'Referenser och källor'!$F$33</f>
        <v>1.1499999999999999</v>
      </c>
      <c r="N21" s="4">
        <f t="shared" si="4"/>
        <v>0</v>
      </c>
      <c r="O21" s="4"/>
      <c r="P21" s="4"/>
      <c r="Q21" s="4"/>
      <c r="R21" s="4"/>
      <c r="S21" s="4"/>
      <c r="T21" s="4"/>
    </row>
    <row r="22" spans="1:280" ht="15" x14ac:dyDescent="0.2">
      <c r="A22" s="4" t="s">
        <v>34</v>
      </c>
      <c r="B22" s="21">
        <f>INDEX('Uppgifter för bostäder'!B:B,MATCH('Baseline_uppnått värde bostäder'!A22,'Uppgifter för bostäder'!A:A,0))</f>
        <v>0</v>
      </c>
      <c r="C22" s="68">
        <f>'Referenser och källor'!$B$34</f>
        <v>0.37982880000000002</v>
      </c>
      <c r="D22" s="22">
        <f t="shared" si="2"/>
        <v>0</v>
      </c>
      <c r="E22" s="22">
        <f>'Referenser och källor'!$F$34</f>
        <v>1.01</v>
      </c>
      <c r="F22" s="4">
        <f t="shared" si="0"/>
        <v>0</v>
      </c>
      <c r="G22" s="4"/>
      <c r="H22" s="4"/>
      <c r="I22" s="4" t="s">
        <v>34</v>
      </c>
      <c r="J22" s="21">
        <f>INDEX('Uppgifter för bostäder'!C:C,MATCH('Baseline_uppnått värde bostäder'!A22,'Uppgifter för bostäder'!A:A,0))</f>
        <v>0</v>
      </c>
      <c r="K22" s="68">
        <f>'Referenser och källor'!$B$34</f>
        <v>0.37982880000000002</v>
      </c>
      <c r="L22" s="22">
        <f t="shared" si="3"/>
        <v>0</v>
      </c>
      <c r="M22" s="22">
        <f>'Referenser och källor'!$F$34</f>
        <v>1.01</v>
      </c>
      <c r="N22" s="4">
        <f t="shared" si="4"/>
        <v>0</v>
      </c>
      <c r="O22" s="4"/>
      <c r="P22" s="4"/>
      <c r="Q22" s="4"/>
      <c r="R22" s="4"/>
      <c r="S22" s="4"/>
      <c r="T22" s="4"/>
    </row>
    <row r="23" spans="1:280" ht="15" x14ac:dyDescent="0.2">
      <c r="A23" s="4" t="s">
        <v>38</v>
      </c>
      <c r="B23" s="21">
        <f>INDEX('Uppgifter för bostäder'!B:B,MATCH('Baseline_uppnått värde bostäder'!A23,'Uppgifter för bostäder'!A:A,0))</f>
        <v>0</v>
      </c>
      <c r="C23" s="68">
        <f>'Referenser och källor'!$B$35</f>
        <v>1.1088000000000001E-3</v>
      </c>
      <c r="D23" s="22">
        <f t="shared" si="2"/>
        <v>0</v>
      </c>
      <c r="E23" s="22">
        <f>'Referenser och källor'!$F$35</f>
        <v>1.06</v>
      </c>
      <c r="F23" s="4">
        <f t="shared" si="0"/>
        <v>0</v>
      </c>
      <c r="G23" s="4"/>
      <c r="H23" s="4"/>
      <c r="I23" s="4" t="s">
        <v>38</v>
      </c>
      <c r="J23" s="21">
        <f>INDEX('Uppgifter för bostäder'!C:C,MATCH('Baseline_uppnått värde bostäder'!A23,'Uppgifter för bostäder'!A:A,0))</f>
        <v>0</v>
      </c>
      <c r="K23" s="68">
        <f>'Referenser och källor'!$B$35</f>
        <v>1.1088000000000001E-3</v>
      </c>
      <c r="L23" s="22">
        <f t="shared" si="3"/>
        <v>0</v>
      </c>
      <c r="M23" s="22">
        <f>'Referenser och källor'!$F$35</f>
        <v>1.06</v>
      </c>
      <c r="N23" s="4">
        <f t="shared" si="4"/>
        <v>0</v>
      </c>
      <c r="O23" s="4"/>
      <c r="P23" s="4"/>
      <c r="Q23" s="4"/>
      <c r="R23" s="4"/>
      <c r="S23" s="4"/>
      <c r="T23" s="4"/>
    </row>
    <row r="24" spans="1:280" ht="15" x14ac:dyDescent="0.2">
      <c r="A24" s="4" t="s">
        <v>35</v>
      </c>
      <c r="B24" s="21">
        <f>INDEX('Uppgifter för bostäder'!B:B,MATCH('Baseline_uppnått värde bostäder'!A24,'Uppgifter för bostäder'!A:A,0))</f>
        <v>0</v>
      </c>
      <c r="C24" s="51">
        <f>'Referenser och källor'!$B$36</f>
        <v>0.21610080000000001</v>
      </c>
      <c r="D24" s="22">
        <f t="shared" si="2"/>
        <v>0</v>
      </c>
      <c r="E24" s="33">
        <f>'Referenser och källor'!$F$36</f>
        <v>1.06</v>
      </c>
      <c r="F24" s="4">
        <f t="shared" si="0"/>
        <v>0</v>
      </c>
      <c r="I24" s="4" t="s">
        <v>35</v>
      </c>
      <c r="J24" s="21">
        <f>INDEX('Uppgifter för bostäder'!C:C,MATCH('Baseline_uppnått värde bostäder'!A24,'Uppgifter för bostäder'!A:A,0))</f>
        <v>0</v>
      </c>
      <c r="K24" s="51">
        <f>'Referenser och källor'!$B$36</f>
        <v>0.21610080000000001</v>
      </c>
      <c r="L24" s="22">
        <f t="shared" si="3"/>
        <v>0</v>
      </c>
      <c r="M24" s="33">
        <f>'Referenser och källor'!$F$36</f>
        <v>1.06</v>
      </c>
      <c r="N24" s="4">
        <f t="shared" si="4"/>
        <v>0</v>
      </c>
      <c r="Q24" s="100"/>
    </row>
    <row r="25" spans="1:280" ht="15" x14ac:dyDescent="0.2">
      <c r="A25" s="4" t="s">
        <v>39</v>
      </c>
      <c r="B25" s="21">
        <f>INDEX('Uppgifter för bostäder'!B:B,MATCH('Baseline_uppnått värde bostäder'!A25,'Uppgifter för bostäder'!A:A,0))</f>
        <v>0</v>
      </c>
      <c r="C25" s="51">
        <f>'Referenser och källor'!$B$37</f>
        <v>3.0240000000000002E-3</v>
      </c>
      <c r="D25" s="22">
        <f>B25*C25</f>
        <v>0</v>
      </c>
      <c r="E25" s="33">
        <f>'Referenser och källor'!$F$37</f>
        <v>1.1100000000000001</v>
      </c>
      <c r="F25" s="4">
        <f t="shared" si="0"/>
        <v>0</v>
      </c>
      <c r="I25" s="4" t="s">
        <v>39</v>
      </c>
      <c r="J25" s="21">
        <f>INDEX('Uppgifter för bostäder'!C:C,MATCH('Baseline_uppnått värde bostäder'!A25,'Uppgifter för bostäder'!A:A,0))</f>
        <v>0</v>
      </c>
      <c r="K25" s="51">
        <f>'Referenser och källor'!$B$37</f>
        <v>3.0240000000000002E-3</v>
      </c>
      <c r="L25" s="22">
        <f>J25*K25</f>
        <v>0</v>
      </c>
      <c r="M25" s="33">
        <f>'Referenser och källor'!$F$37</f>
        <v>1.1100000000000001</v>
      </c>
      <c r="N25" s="4">
        <f t="shared" si="4"/>
        <v>0</v>
      </c>
      <c r="Q25" s="100"/>
    </row>
    <row r="26" spans="1:280" s="19" customFormat="1" ht="33" customHeight="1" thickBot="1" x14ac:dyDescent="0.3">
      <c r="A26" s="23" t="s">
        <v>7</v>
      </c>
      <c r="B26" s="24">
        <f>SUM(B5:B25)</f>
        <v>0</v>
      </c>
      <c r="C26" s="24"/>
      <c r="D26" s="24">
        <f>SUM(D5:D25)</f>
        <v>0</v>
      </c>
      <c r="E26" s="23"/>
      <c r="F26" s="23">
        <f>SUM(F5:F25)</f>
        <v>0</v>
      </c>
      <c r="G26" s="4"/>
      <c r="H26" s="4"/>
      <c r="I26" s="23" t="s">
        <v>7</v>
      </c>
      <c r="J26" s="24">
        <f>SUM(J5:J25)</f>
        <v>0</v>
      </c>
      <c r="K26" s="24"/>
      <c r="L26" s="24">
        <f>SUM(L5:L25)</f>
        <v>0</v>
      </c>
      <c r="M26" s="23"/>
      <c r="N26" s="23">
        <f>SUM(N5:N25)</f>
        <v>0</v>
      </c>
      <c r="O26" s="4"/>
      <c r="P26" s="4"/>
      <c r="Q26" s="4"/>
      <c r="R26" s="4"/>
      <c r="S26" s="4"/>
      <c r="T26" s="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</row>
    <row r="27" spans="1:280" s="4" customFormat="1" ht="49.7" customHeight="1" thickTop="1" x14ac:dyDescent="0.25">
      <c r="A27" s="8" t="s">
        <v>103</v>
      </c>
      <c r="B27" s="28" t="s">
        <v>66</v>
      </c>
      <c r="C27" s="28" t="s">
        <v>67</v>
      </c>
      <c r="D27" s="28" t="s">
        <v>64</v>
      </c>
      <c r="E27" s="28" t="s">
        <v>17</v>
      </c>
      <c r="F27" s="28" t="s">
        <v>65</v>
      </c>
      <c r="I27" s="8" t="s">
        <v>103</v>
      </c>
      <c r="J27" s="28" t="s">
        <v>66</v>
      </c>
      <c r="K27" s="28" t="s">
        <v>67</v>
      </c>
      <c r="L27" s="28" t="s">
        <v>64</v>
      </c>
      <c r="M27" s="28" t="s">
        <v>17</v>
      </c>
      <c r="N27" s="28" t="s">
        <v>65</v>
      </c>
    </row>
    <row r="28" spans="1:280" s="4" customFormat="1" ht="15" x14ac:dyDescent="0.2">
      <c r="A28" s="13" t="s">
        <v>52</v>
      </c>
      <c r="B28" s="21">
        <f>INDEX('Uppgifter för bostäder'!B:B,MATCH('Baseline_uppnått värde bostäder'!A28,'Uppgifter för bostäder'!A:A,0))</f>
        <v>0</v>
      </c>
      <c r="C28" s="68">
        <f>'Referenser och källor'!$B$4</f>
        <v>0.3087248322147651</v>
      </c>
      <c r="D28" s="22">
        <f>B28*C28</f>
        <v>0</v>
      </c>
      <c r="E28" s="22">
        <f>'Referenser och källor'!$F$4</f>
        <v>1.0900000000000001</v>
      </c>
      <c r="F28" s="4">
        <f>B28*E28</f>
        <v>0</v>
      </c>
      <c r="I28" s="13" t="s">
        <v>52</v>
      </c>
      <c r="J28" s="21">
        <f>INDEX('Uppgifter för bostäder'!C:C,MATCH('Baseline_uppnått värde bostäder'!A28,'Uppgifter för bostäder'!A:A,0))</f>
        <v>0</v>
      </c>
      <c r="K28" s="67">
        <f>'Referenser och källor'!$B$4</f>
        <v>0.3087248322147651</v>
      </c>
      <c r="L28" s="22">
        <f>J28*K28</f>
        <v>0</v>
      </c>
      <c r="M28" s="22">
        <f>'Referenser och källor'!$F$4</f>
        <v>1.0900000000000001</v>
      </c>
      <c r="N28" s="4">
        <f>J28*M28</f>
        <v>0</v>
      </c>
    </row>
    <row r="29" spans="1:280" s="4" customFormat="1" ht="15" x14ac:dyDescent="0.2">
      <c r="A29" s="13" t="s">
        <v>89</v>
      </c>
      <c r="B29" s="21">
        <f>INDEX('Uppgifter för bostäder'!B:B,MATCH('Baseline_uppnått värde bostäder'!A29,'Uppgifter för bostäder'!A:A,0))</f>
        <v>0</v>
      </c>
      <c r="C29" s="68">
        <f>'Referenser och källor'!$B$5</f>
        <v>5.2740434332988625E-2</v>
      </c>
      <c r="D29" s="22">
        <f t="shared" ref="D29:D39" si="5">B29*C29</f>
        <v>0</v>
      </c>
      <c r="E29" s="22">
        <f>'Referenser och källor'!$F$5</f>
        <v>0.82</v>
      </c>
      <c r="F29" s="4">
        <f t="shared" ref="F29:F39" si="6">B29*E29</f>
        <v>0</v>
      </c>
      <c r="I29" s="13" t="s">
        <v>89</v>
      </c>
      <c r="J29" s="21">
        <f>INDEX('Uppgifter för bostäder'!C:C,MATCH('Baseline_uppnått värde bostäder'!A29,'Uppgifter för bostäder'!A:A,0))</f>
        <v>0</v>
      </c>
      <c r="K29" s="67">
        <f>'Referenser och källor'!$B$5</f>
        <v>5.2740434332988625E-2</v>
      </c>
      <c r="L29" s="22">
        <f>J29*K29</f>
        <v>0</v>
      </c>
      <c r="M29" s="22">
        <f>'Referenser och källor'!$F$5</f>
        <v>0.82</v>
      </c>
      <c r="N29" s="4">
        <f t="shared" ref="N29" si="7">J29*M29</f>
        <v>0</v>
      </c>
    </row>
    <row r="30" spans="1:280" s="4" customFormat="1" ht="15" x14ac:dyDescent="0.2">
      <c r="A30" s="13" t="s">
        <v>54</v>
      </c>
      <c r="B30" s="21">
        <f>INDEX('Uppgifter för bostäder'!B:B,MATCH('Baseline_uppnått värde bostäder'!A30,'Uppgifter för bostäder'!A:A,0))</f>
        <v>0</v>
      </c>
      <c r="C30" s="68">
        <f>'Referenser och källor'!$B$8</f>
        <v>0.25997952917093142</v>
      </c>
      <c r="D30" s="22">
        <f t="shared" si="5"/>
        <v>0</v>
      </c>
      <c r="E30" s="22">
        <f>'Referenser och källor'!$F$8</f>
        <v>1.0900000000000001</v>
      </c>
      <c r="F30" s="4">
        <f>B30*E30</f>
        <v>0</v>
      </c>
      <c r="I30" s="13" t="s">
        <v>54</v>
      </c>
      <c r="J30" s="21">
        <f>INDEX('Uppgifter för bostäder'!C:C,MATCH('Baseline_uppnått värde bostäder'!A30,'Uppgifter för bostäder'!A:A,0))</f>
        <v>0</v>
      </c>
      <c r="K30" s="67">
        <f>'Referenser och källor'!$B$8</f>
        <v>0.25997952917093142</v>
      </c>
      <c r="L30" s="22">
        <f t="shared" ref="L30:L39" si="8">J30*K30</f>
        <v>0</v>
      </c>
      <c r="M30" s="22">
        <f>'Referenser och källor'!$F$8</f>
        <v>1.0900000000000001</v>
      </c>
      <c r="N30" s="4">
        <f>J30*M30</f>
        <v>0</v>
      </c>
    </row>
    <row r="31" spans="1:280" s="4" customFormat="1" ht="15" x14ac:dyDescent="0.2">
      <c r="A31" s="13" t="s">
        <v>91</v>
      </c>
      <c r="B31" s="21">
        <f>INDEX('Uppgifter för bostäder'!B:B,MATCH('Baseline_uppnått värde bostäder'!A31,'Uppgifter för bostäder'!A:A,0))</f>
        <v>0</v>
      </c>
      <c r="C31" s="68">
        <f>'Referenser och källor'!$B$9</f>
        <v>0.32040816326530613</v>
      </c>
      <c r="D31" s="22">
        <f t="shared" si="5"/>
        <v>0</v>
      </c>
      <c r="E31" s="22">
        <f>'Referenser och källor'!$F$9</f>
        <v>1.0900000000000001</v>
      </c>
      <c r="F31" s="4">
        <f t="shared" si="6"/>
        <v>0</v>
      </c>
      <c r="I31" s="13" t="s">
        <v>91</v>
      </c>
      <c r="J31" s="21">
        <f>INDEX('Uppgifter för bostäder'!C:C,MATCH('Baseline_uppnått värde bostäder'!A31,'Uppgifter för bostäder'!A:A,0))</f>
        <v>0</v>
      </c>
      <c r="K31" s="67">
        <f>'Referenser och källor'!$B$9</f>
        <v>0.32040816326530613</v>
      </c>
      <c r="L31" s="22">
        <f t="shared" si="8"/>
        <v>0</v>
      </c>
      <c r="M31" s="22">
        <f>'Referenser och källor'!$F$9</f>
        <v>1.0900000000000001</v>
      </c>
      <c r="N31" s="4">
        <f>J31*M31</f>
        <v>0</v>
      </c>
    </row>
    <row r="32" spans="1:280" s="4" customFormat="1" ht="15" x14ac:dyDescent="0.2">
      <c r="A32" s="13" t="s">
        <v>56</v>
      </c>
      <c r="B32" s="21">
        <f>INDEX('Uppgifter för bostäder'!B:B,MATCH('Baseline_uppnått värde bostäder'!A32,'Uppgifter för bostäder'!A:A,0))</f>
        <v>0</v>
      </c>
      <c r="C32" s="68">
        <f>'Referenser och källor'!$B$11</f>
        <v>0.17142857142857146</v>
      </c>
      <c r="D32" s="22">
        <f t="shared" si="5"/>
        <v>0</v>
      </c>
      <c r="E32" s="22">
        <f>'Referenser och källor'!$F$11</f>
        <v>1.0900000000000001</v>
      </c>
      <c r="F32" s="4">
        <f t="shared" si="6"/>
        <v>0</v>
      </c>
      <c r="I32" s="13" t="s">
        <v>56</v>
      </c>
      <c r="J32" s="21">
        <f>INDEX('Uppgifter för bostäder'!C:C,MATCH('Baseline_uppnått värde bostäder'!A32,'Uppgifter för bostäder'!A:A,0))</f>
        <v>0</v>
      </c>
      <c r="K32" s="67">
        <f>'Referenser och källor'!$B$11</f>
        <v>0.17142857142857146</v>
      </c>
      <c r="L32" s="22">
        <f t="shared" si="8"/>
        <v>0</v>
      </c>
      <c r="M32" s="22">
        <f>'Referenser och källor'!$F$11</f>
        <v>1.0900000000000001</v>
      </c>
      <c r="N32" s="4">
        <f t="shared" ref="N32:N37" si="9">J32*M32</f>
        <v>0</v>
      </c>
    </row>
    <row r="33" spans="1:20" s="4" customFormat="1" ht="15" x14ac:dyDescent="0.2">
      <c r="A33" s="13" t="s">
        <v>55</v>
      </c>
      <c r="B33" s="21">
        <f>INDEX('Uppgifter för bostäder'!B:B,MATCH('Baseline_uppnått värde bostäder'!A33,'Uppgifter för bostäder'!A:A,0))</f>
        <v>0</v>
      </c>
      <c r="C33" s="68">
        <f>'Referenser och källor'!$B$12</f>
        <v>0.11694915254237287</v>
      </c>
      <c r="D33" s="22">
        <f t="shared" si="5"/>
        <v>0</v>
      </c>
      <c r="E33" s="22">
        <f>'Referenser och källor'!$F$12</f>
        <v>1.0900000000000001</v>
      </c>
      <c r="F33" s="4">
        <f t="shared" si="6"/>
        <v>0</v>
      </c>
      <c r="I33" s="13" t="s">
        <v>55</v>
      </c>
      <c r="J33" s="21">
        <f>INDEX('Uppgifter för bostäder'!C:C,MATCH('Baseline_uppnått värde bostäder'!A33,'Uppgifter för bostäder'!A:A,0))</f>
        <v>0</v>
      </c>
      <c r="K33" s="67">
        <f>'Referenser och källor'!$B$12</f>
        <v>0.11694915254237287</v>
      </c>
      <c r="L33" s="22">
        <f t="shared" si="8"/>
        <v>0</v>
      </c>
      <c r="M33" s="22">
        <f>'Referenser och källor'!$F$12</f>
        <v>1.0900000000000001</v>
      </c>
      <c r="N33" s="4">
        <f t="shared" si="9"/>
        <v>0</v>
      </c>
    </row>
    <row r="34" spans="1:20" s="4" customFormat="1" ht="15" x14ac:dyDescent="0.2">
      <c r="A34" s="13" t="s">
        <v>58</v>
      </c>
      <c r="B34" s="21">
        <f>INDEX('Uppgifter för bostäder'!B:B,MATCH('Baseline_uppnått värde bostäder'!A34,'Uppgifter för bostäder'!A:A,0))</f>
        <v>0</v>
      </c>
      <c r="C34" s="68">
        <f>'Referenser och källor'!$B$21</f>
        <v>0.12349726775956282</v>
      </c>
      <c r="D34" s="22">
        <f t="shared" si="5"/>
        <v>0</v>
      </c>
      <c r="E34" s="22">
        <f>'Referenser och källor'!$F$21</f>
        <v>1.06</v>
      </c>
      <c r="F34" s="4">
        <f t="shared" si="6"/>
        <v>0</v>
      </c>
      <c r="I34" s="13" t="s">
        <v>58</v>
      </c>
      <c r="J34" s="21">
        <f>INDEX('Uppgifter för bostäder'!C:C,MATCH('Baseline_uppnått värde bostäder'!A34,'Uppgifter för bostäder'!A:A,0))</f>
        <v>0</v>
      </c>
      <c r="K34" s="67">
        <f>'Referenser och källor'!$B$21</f>
        <v>0.12349726775956282</v>
      </c>
      <c r="L34" s="22">
        <f t="shared" si="8"/>
        <v>0</v>
      </c>
      <c r="M34" s="22">
        <f>'Referenser och källor'!$F$21</f>
        <v>1.06</v>
      </c>
      <c r="N34" s="4">
        <f t="shared" si="9"/>
        <v>0</v>
      </c>
    </row>
    <row r="35" spans="1:20" s="4" customFormat="1" ht="15" x14ac:dyDescent="0.2">
      <c r="A35" s="13" t="s">
        <v>57</v>
      </c>
      <c r="B35" s="21">
        <f>INDEX('Uppgifter för bostäder'!B:B,MATCH('Baseline_uppnått värde bostäder'!A35,'Uppgifter för bostäder'!A:A,0))</f>
        <v>0</v>
      </c>
      <c r="C35" s="68">
        <f>'Referenser och källor'!$B$20</f>
        <v>5.0537634408602143E-2</v>
      </c>
      <c r="D35" s="22">
        <f t="shared" si="5"/>
        <v>0</v>
      </c>
      <c r="E35" s="22">
        <f>'Referenser och källor'!$F$20</f>
        <v>1.06</v>
      </c>
      <c r="F35" s="4">
        <f t="shared" si="6"/>
        <v>0</v>
      </c>
      <c r="I35" s="13" t="s">
        <v>57</v>
      </c>
      <c r="J35" s="21">
        <f>INDEX('Uppgifter för bostäder'!C:C,MATCH('Baseline_uppnått värde bostäder'!A35,'Uppgifter för bostäder'!A:A,0))</f>
        <v>0</v>
      </c>
      <c r="K35" s="67">
        <f>'Referenser och källor'!$B$20</f>
        <v>5.0537634408602143E-2</v>
      </c>
      <c r="L35" s="22">
        <f t="shared" si="8"/>
        <v>0</v>
      </c>
      <c r="M35" s="22">
        <f>'Referenser och källor'!$F$20</f>
        <v>1.06</v>
      </c>
      <c r="N35" s="4">
        <f t="shared" si="9"/>
        <v>0</v>
      </c>
    </row>
    <row r="36" spans="1:20" s="4" customFormat="1" ht="15" x14ac:dyDescent="0.2">
      <c r="A36" s="13" t="s">
        <v>61</v>
      </c>
      <c r="B36" s="21">
        <f>INDEX('Uppgifter för bostäder'!B:B,MATCH('Baseline_uppnått värde bostäder'!A36,'Uppgifter för bostäder'!A:A,0))</f>
        <v>0</v>
      </c>
      <c r="C36" s="68">
        <f>'Referenser och källor'!$B$25</f>
        <v>0.25783987999999997</v>
      </c>
      <c r="D36" s="22">
        <f t="shared" si="5"/>
        <v>0</v>
      </c>
      <c r="E36" s="22">
        <f>'Referenser och källor'!$F$25</f>
        <v>1.1100000000000001</v>
      </c>
      <c r="F36" s="4">
        <f t="shared" si="6"/>
        <v>0</v>
      </c>
      <c r="I36" s="13" t="s">
        <v>61</v>
      </c>
      <c r="J36" s="21">
        <f>INDEX('Uppgifter för bostäder'!C:C,MATCH('Baseline_uppnått värde bostäder'!A36,'Uppgifter för bostäder'!A:A,0))</f>
        <v>0</v>
      </c>
      <c r="K36" s="67">
        <f>'Referenser och källor'!$B$25</f>
        <v>0.25783987999999997</v>
      </c>
      <c r="L36" s="22">
        <f t="shared" si="8"/>
        <v>0</v>
      </c>
      <c r="M36" s="22">
        <f>'Referenser och källor'!$F$25</f>
        <v>1.1100000000000001</v>
      </c>
      <c r="N36" s="4">
        <f t="shared" si="9"/>
        <v>0</v>
      </c>
    </row>
    <row r="37" spans="1:20" s="4" customFormat="1" ht="15" x14ac:dyDescent="0.2">
      <c r="A37" s="13" t="s">
        <v>60</v>
      </c>
      <c r="B37" s="21">
        <f>INDEX('Uppgifter för bostäder'!B:B,MATCH('Baseline_uppnått värde bostäder'!A37,'Uppgifter för bostäder'!A:A,0))</f>
        <v>0</v>
      </c>
      <c r="C37" s="68">
        <f>'Referenser och källor'!$B$24</f>
        <v>5.7692307692307696E-2</v>
      </c>
      <c r="D37" s="22">
        <f t="shared" si="5"/>
        <v>0</v>
      </c>
      <c r="E37" s="22">
        <f>'Referenser och källor'!$F$24</f>
        <v>0.84800000000000009</v>
      </c>
      <c r="F37" s="4">
        <f t="shared" si="6"/>
        <v>0</v>
      </c>
      <c r="I37" s="13" t="s">
        <v>60</v>
      </c>
      <c r="J37" s="21">
        <f>INDEX('Uppgifter för bostäder'!C:C,MATCH('Baseline_uppnått värde bostäder'!A37,'Uppgifter för bostäder'!A:A,0))</f>
        <v>0</v>
      </c>
      <c r="K37" s="67">
        <f>'Referenser och källor'!$B$24</f>
        <v>5.7692307692307696E-2</v>
      </c>
      <c r="L37" s="22">
        <f t="shared" si="8"/>
        <v>0</v>
      </c>
      <c r="M37" s="22">
        <f>'Referenser och källor'!$F$24</f>
        <v>0.84800000000000009</v>
      </c>
      <c r="N37" s="4">
        <f t="shared" si="9"/>
        <v>0</v>
      </c>
    </row>
    <row r="38" spans="1:20" s="4" customFormat="1" ht="15" x14ac:dyDescent="0.2">
      <c r="A38" s="13" t="s">
        <v>59</v>
      </c>
      <c r="B38" s="21">
        <f>INDEX('Uppgifter för bostäder'!B:B,MATCH('Baseline_uppnått värde bostäder'!A38,'Uppgifter för bostäder'!A:A,0))</f>
        <v>0</v>
      </c>
      <c r="C38" s="68">
        <f>'Referenser och källor'!$B$27</f>
        <v>4.1269841269841276E-2</v>
      </c>
      <c r="D38" s="22">
        <f t="shared" si="5"/>
        <v>0</v>
      </c>
      <c r="E38" s="22">
        <f>'Referenser och källor'!$F$27</f>
        <v>1.06</v>
      </c>
      <c r="F38" s="4">
        <f>B38*E38</f>
        <v>0</v>
      </c>
      <c r="I38" s="13" t="s">
        <v>59</v>
      </c>
      <c r="J38" s="21">
        <f>INDEX('Uppgifter för bostäder'!C:C,MATCH('Baseline_uppnått värde bostäder'!A38,'Uppgifter för bostäder'!A:A,0))</f>
        <v>0</v>
      </c>
      <c r="K38" s="67">
        <f>'Referenser och källor'!$B$27</f>
        <v>4.1269841269841276E-2</v>
      </c>
      <c r="L38" s="22">
        <f t="shared" si="8"/>
        <v>0</v>
      </c>
      <c r="M38" s="22">
        <f>'Referenser och källor'!$F$27</f>
        <v>1.06</v>
      </c>
      <c r="N38" s="4">
        <f>J38*M38</f>
        <v>0</v>
      </c>
    </row>
    <row r="39" spans="1:20" s="4" customFormat="1" ht="15" x14ac:dyDescent="0.2">
      <c r="A39" s="13" t="s">
        <v>90</v>
      </c>
      <c r="B39" s="21">
        <f>INDEX('Uppgifter för bostäder'!B:B,MATCH('Baseline_uppnått värde bostäder'!A39,'Uppgifter för bostäder'!A:A,0))</f>
        <v>0</v>
      </c>
      <c r="C39" s="68">
        <f>'Referenser och källor'!$B$31</f>
        <v>0.24272727272727271</v>
      </c>
      <c r="D39" s="22">
        <f t="shared" si="5"/>
        <v>0</v>
      </c>
      <c r="E39" s="22">
        <f>'Referenser och källor'!$F$31</f>
        <v>1.1000000000000001</v>
      </c>
      <c r="F39" s="4">
        <f t="shared" si="6"/>
        <v>0</v>
      </c>
      <c r="I39" s="13" t="s">
        <v>90</v>
      </c>
      <c r="J39" s="21">
        <f>INDEX('Uppgifter för bostäder'!C:C,MATCH('Baseline_uppnått värde bostäder'!A39,'Uppgifter för bostäder'!A:A,0))</f>
        <v>0</v>
      </c>
      <c r="K39" s="67">
        <f>'Referenser och källor'!$B$31</f>
        <v>0.24272727272727271</v>
      </c>
      <c r="L39" s="22">
        <f t="shared" si="8"/>
        <v>0</v>
      </c>
      <c r="M39" s="22">
        <f>'Referenser och källor'!$F$31</f>
        <v>1.1000000000000001</v>
      </c>
      <c r="N39" s="4">
        <f t="shared" ref="N39" si="10">J39*M39</f>
        <v>0</v>
      </c>
    </row>
    <row r="40" spans="1:20" s="4" customFormat="1" ht="29.45" customHeight="1" thickBot="1" x14ac:dyDescent="0.3">
      <c r="A40" s="23" t="s">
        <v>7</v>
      </c>
      <c r="B40" s="24">
        <f>SUM(B28:B39)</f>
        <v>0</v>
      </c>
      <c r="C40" s="24"/>
      <c r="D40" s="24">
        <f>SUM(D28:D39)</f>
        <v>0</v>
      </c>
      <c r="E40" s="23"/>
      <c r="F40" s="23">
        <f>SUM(F28:F39)</f>
        <v>0</v>
      </c>
      <c r="I40" s="23" t="s">
        <v>7</v>
      </c>
      <c r="J40" s="24">
        <f>SUM(J28:J39)</f>
        <v>0</v>
      </c>
      <c r="K40" s="24"/>
      <c r="L40" s="24">
        <f>SUM(L28:L39)</f>
        <v>0</v>
      </c>
      <c r="M40" s="23"/>
      <c r="N40" s="23">
        <f>SUM(N28:N39)</f>
        <v>0</v>
      </c>
    </row>
    <row r="41" spans="1:20" s="4" customFormat="1" ht="15.75" thickTop="1" x14ac:dyDescent="0.2"/>
    <row r="42" spans="1:20" ht="15.75" x14ac:dyDescent="0.25">
      <c r="A42" s="8"/>
      <c r="B42" s="94"/>
      <c r="C42" s="31"/>
      <c r="D42" s="31"/>
      <c r="E42" s="8"/>
      <c r="F42" s="8"/>
      <c r="G42" s="4"/>
      <c r="H42" s="4"/>
      <c r="I42" s="8"/>
      <c r="J42" s="31"/>
      <c r="K42" s="31"/>
      <c r="L42" s="31"/>
      <c r="M42" s="8"/>
      <c r="N42" s="8"/>
      <c r="O42" s="4"/>
      <c r="P42" s="4"/>
      <c r="Q42" s="4"/>
      <c r="R42" s="4"/>
      <c r="S42" s="4"/>
      <c r="T42" s="4"/>
    </row>
    <row r="43" spans="1:20" ht="15" x14ac:dyDescent="0.2">
      <c r="A43" s="20"/>
      <c r="B43" s="26"/>
      <c r="C43" s="4"/>
      <c r="D43" s="4"/>
      <c r="E43" s="4"/>
      <c r="F43" s="4"/>
      <c r="G43" s="4"/>
      <c r="H43" s="4"/>
      <c r="I43" s="20"/>
      <c r="J43" s="26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9.7" customHeight="1" x14ac:dyDescent="0.25">
      <c r="C44" s="4"/>
      <c r="D44" s="154" t="s">
        <v>15</v>
      </c>
      <c r="E44" s="154"/>
      <c r="F44" s="35"/>
      <c r="G44" s="4"/>
      <c r="H44" s="4"/>
      <c r="K44" s="4"/>
      <c r="L44" s="154" t="s">
        <v>92</v>
      </c>
      <c r="M44" s="154"/>
      <c r="N44" s="35"/>
      <c r="O44" s="4"/>
      <c r="P44" s="4"/>
      <c r="Q44" s="4"/>
      <c r="R44" s="4"/>
      <c r="S44" s="4"/>
      <c r="T44" s="4"/>
    </row>
    <row r="45" spans="1:20" ht="22.35" customHeight="1" x14ac:dyDescent="0.25">
      <c r="C45" s="4"/>
      <c r="D45" s="154" t="s">
        <v>16</v>
      </c>
      <c r="E45" s="154"/>
      <c r="F45" s="93">
        <f>B26+B40</f>
        <v>0</v>
      </c>
      <c r="G45" s="4"/>
      <c r="H45" s="4"/>
      <c r="K45" s="4"/>
      <c r="L45" s="154" t="s">
        <v>16</v>
      </c>
      <c r="M45" s="154"/>
      <c r="N45" s="93">
        <f>J26+J40</f>
        <v>0</v>
      </c>
      <c r="O45" s="4"/>
      <c r="P45" s="4"/>
      <c r="Q45" s="4"/>
      <c r="R45" s="4"/>
      <c r="S45" s="4"/>
      <c r="T45" s="4"/>
    </row>
    <row r="46" spans="1:20" ht="18.600000000000001" customHeight="1" x14ac:dyDescent="0.25">
      <c r="A46" s="4"/>
      <c r="B46" s="4"/>
      <c r="C46" s="4"/>
      <c r="D46" s="154" t="s">
        <v>93</v>
      </c>
      <c r="E46" s="154"/>
      <c r="F46" s="93">
        <f>F26+F40</f>
        <v>0</v>
      </c>
      <c r="G46" s="4"/>
      <c r="H46" s="4"/>
      <c r="K46" s="4"/>
      <c r="L46" s="154" t="s">
        <v>93</v>
      </c>
      <c r="M46" s="154"/>
      <c r="N46" s="93">
        <f>N26+N40</f>
        <v>0</v>
      </c>
      <c r="O46" s="4"/>
      <c r="P46" s="4"/>
      <c r="Q46" s="4"/>
      <c r="R46" s="4"/>
      <c r="S46" s="4"/>
      <c r="T46" s="4"/>
    </row>
    <row r="47" spans="1:20" ht="21.6" customHeight="1" x14ac:dyDescent="0.25">
      <c r="A47" s="4"/>
      <c r="B47" s="4"/>
      <c r="C47" s="4"/>
      <c r="D47" s="154" t="s">
        <v>143</v>
      </c>
      <c r="E47" s="154"/>
      <c r="F47" s="93">
        <f>D26+D40</f>
        <v>0</v>
      </c>
      <c r="G47" s="4"/>
      <c r="H47" s="4"/>
      <c r="K47" s="4"/>
      <c r="L47" s="154" t="s">
        <v>143</v>
      </c>
      <c r="M47" s="154"/>
      <c r="N47" s="93">
        <f>L26+L40</f>
        <v>0</v>
      </c>
      <c r="O47" s="4"/>
      <c r="P47" s="4"/>
      <c r="Q47" s="4"/>
      <c r="R47" s="4"/>
      <c r="S47" s="4"/>
      <c r="T47" s="4"/>
    </row>
    <row r="48" spans="1:20" ht="15" x14ac:dyDescent="0.2">
      <c r="A48" s="4"/>
      <c r="B48" s="4"/>
      <c r="C48" s="4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4" ht="15" x14ac:dyDescent="0.2">
      <c r="A49" s="4"/>
    </row>
    <row r="50" spans="1:4" ht="15" x14ac:dyDescent="0.2">
      <c r="A50" s="4"/>
      <c r="B50" s="4"/>
    </row>
    <row r="51" spans="1:4" ht="15" x14ac:dyDescent="0.2">
      <c r="A51" s="4"/>
      <c r="B51" s="4"/>
    </row>
    <row r="52" spans="1:4" ht="15" x14ac:dyDescent="0.2">
      <c r="A52" s="4"/>
      <c r="B52" s="4"/>
    </row>
    <row r="53" spans="1:4" ht="15" x14ac:dyDescent="0.2">
      <c r="A53" s="4"/>
      <c r="D53" s="4"/>
    </row>
    <row r="54" spans="1:4" ht="15" x14ac:dyDescent="0.2">
      <c r="A54" s="4"/>
      <c r="B54" s="4"/>
      <c r="D54" s="4"/>
    </row>
    <row r="55" spans="1:4" ht="15" x14ac:dyDescent="0.2">
      <c r="A55" s="4"/>
      <c r="B55" s="4"/>
    </row>
    <row r="56" spans="1:4" ht="15" x14ac:dyDescent="0.2">
      <c r="A56" s="4"/>
      <c r="B56" s="4"/>
    </row>
    <row r="57" spans="1:4" ht="15" x14ac:dyDescent="0.2">
      <c r="A57" s="4"/>
      <c r="B57" s="4"/>
    </row>
    <row r="58" spans="1:4" ht="15" x14ac:dyDescent="0.2">
      <c r="A58" s="4"/>
      <c r="B58" s="4"/>
    </row>
    <row r="59" spans="1:4" ht="15" x14ac:dyDescent="0.2">
      <c r="A59" s="4"/>
      <c r="B59" s="4"/>
    </row>
    <row r="60" spans="1:4" ht="15" x14ac:dyDescent="0.2">
      <c r="A60" s="4"/>
      <c r="B60" s="4"/>
    </row>
    <row r="61" spans="1:4" ht="15" x14ac:dyDescent="0.2">
      <c r="A61" s="4"/>
      <c r="B61" s="4"/>
    </row>
    <row r="62" spans="1:4" ht="15" x14ac:dyDescent="0.2">
      <c r="A62" s="4"/>
      <c r="B62" s="4"/>
    </row>
    <row r="63" spans="1:4" ht="15" x14ac:dyDescent="0.2">
      <c r="A63" s="4"/>
      <c r="B63" s="4"/>
    </row>
    <row r="64" spans="1:4" ht="15" x14ac:dyDescent="0.2">
      <c r="A64" s="4"/>
      <c r="B64" s="4"/>
    </row>
    <row r="65" spans="1:2" ht="15" x14ac:dyDescent="0.2">
      <c r="A65" s="4"/>
      <c r="B65" s="4"/>
    </row>
    <row r="66" spans="1:2" ht="15" x14ac:dyDescent="0.2">
      <c r="A66" s="4"/>
      <c r="B66" s="4"/>
    </row>
    <row r="67" spans="1:2" ht="15" x14ac:dyDescent="0.2">
      <c r="A67" s="4"/>
      <c r="B67" s="4"/>
    </row>
    <row r="68" spans="1:2" ht="15" x14ac:dyDescent="0.2">
      <c r="A68" s="4"/>
      <c r="B68" s="4"/>
    </row>
  </sheetData>
  <sheetProtection sheet="1" objects="1" scenarios="1"/>
  <mergeCells count="10">
    <mergeCell ref="A1:N1"/>
    <mergeCell ref="I3:N3"/>
    <mergeCell ref="D44:E44"/>
    <mergeCell ref="D45:E45"/>
    <mergeCell ref="D46:E46"/>
    <mergeCell ref="D47:E47"/>
    <mergeCell ref="L44:M44"/>
    <mergeCell ref="L45:M45"/>
    <mergeCell ref="L46:M46"/>
    <mergeCell ref="L47:M4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6EC4-16C0-4BEA-95B3-72965FB543F7}">
  <sheetPr>
    <tabColor rgb="FFFF0000"/>
  </sheetPr>
  <dimension ref="A1:JT52"/>
  <sheetViews>
    <sheetView zoomScale="60" zoomScaleNormal="70" workbookViewId="0">
      <selection sqref="A1:N1"/>
    </sheetView>
  </sheetViews>
  <sheetFormatPr defaultRowHeight="15" x14ac:dyDescent="0.25"/>
  <cols>
    <col min="1" max="1" width="56.42578125" customWidth="1"/>
    <col min="2" max="2" width="19.42578125" bestFit="1" customWidth="1"/>
    <col min="3" max="3" width="37.42578125" customWidth="1"/>
    <col min="4" max="4" width="19.42578125" bestFit="1" customWidth="1"/>
    <col min="5" max="5" width="42.85546875" customWidth="1"/>
    <col min="6" max="6" width="17.85546875" bestFit="1" customWidth="1"/>
    <col min="9" max="9" width="57.42578125" customWidth="1"/>
    <col min="10" max="10" width="19.42578125" bestFit="1" customWidth="1"/>
    <col min="11" max="11" width="24.5703125" bestFit="1" customWidth="1"/>
    <col min="12" max="12" width="19.42578125" bestFit="1" customWidth="1"/>
    <col min="13" max="13" width="41.140625" customWidth="1"/>
    <col min="14" max="14" width="17.85546875" bestFit="1" customWidth="1"/>
  </cols>
  <sheetData>
    <row r="1" spans="1:20" s="13" customFormat="1" ht="23.25" x14ac:dyDescent="0.35">
      <c r="A1" s="15" t="s">
        <v>75</v>
      </c>
    </row>
    <row r="2" spans="1:20" ht="39.6" customHeight="1" x14ac:dyDescent="0.25">
      <c r="A2" s="45" t="s">
        <v>127</v>
      </c>
      <c r="B2" s="2"/>
      <c r="I2" s="1"/>
      <c r="J2" s="2"/>
    </row>
    <row r="3" spans="1:20" s="13" customFormat="1" ht="40.35" customHeight="1" x14ac:dyDescent="0.2">
      <c r="A3" s="46" t="s">
        <v>76</v>
      </c>
      <c r="B3" s="46"/>
      <c r="C3" s="46"/>
      <c r="D3" s="46"/>
      <c r="E3" s="46"/>
      <c r="F3" s="46"/>
      <c r="I3" s="156" t="s">
        <v>77</v>
      </c>
      <c r="J3" s="156"/>
      <c r="K3" s="156"/>
      <c r="L3" s="156"/>
      <c r="M3" s="156"/>
      <c r="N3" s="156"/>
    </row>
    <row r="4" spans="1:20" s="13" customFormat="1" ht="31.5" x14ac:dyDescent="0.25">
      <c r="A4" s="7" t="s">
        <v>176</v>
      </c>
      <c r="B4" s="28" t="s">
        <v>66</v>
      </c>
      <c r="C4" s="28" t="s">
        <v>67</v>
      </c>
      <c r="D4" s="28" t="s">
        <v>64</v>
      </c>
      <c r="E4" s="28" t="s">
        <v>17</v>
      </c>
      <c r="F4" s="28" t="s">
        <v>65</v>
      </c>
      <c r="G4" s="4"/>
      <c r="H4" s="4"/>
      <c r="I4" s="7" t="s">
        <v>176</v>
      </c>
      <c r="J4" s="28" t="s">
        <v>66</v>
      </c>
      <c r="K4" s="28" t="s">
        <v>67</v>
      </c>
      <c r="L4" s="28" t="s">
        <v>64</v>
      </c>
      <c r="M4" s="28" t="s">
        <v>17</v>
      </c>
      <c r="N4" s="28" t="s">
        <v>65</v>
      </c>
      <c r="O4" s="4"/>
      <c r="P4" s="4"/>
      <c r="Q4" s="4"/>
      <c r="R4" s="4"/>
      <c r="S4" s="4"/>
      <c r="T4" s="4"/>
    </row>
    <row r="5" spans="1:20" s="13" customFormat="1" x14ac:dyDescent="0.2">
      <c r="A5" s="4" t="s">
        <v>36</v>
      </c>
      <c r="B5" s="21">
        <f>INDEX('Uppgifter för off. byggnader'!B:B,MATCH('Baseline_uppnått värde off.bygg'!A5,'Uppgifter för off. byggnader'!A:A,0))</f>
        <v>0</v>
      </c>
      <c r="C5" s="68">
        <f>'Referenser och källor'!$B$6</f>
        <v>1.008E-4</v>
      </c>
      <c r="D5" s="22">
        <f>B5*C5</f>
        <v>0</v>
      </c>
      <c r="E5" s="22">
        <f>'Referenser och källor'!$F$6</f>
        <v>0.82</v>
      </c>
      <c r="F5" s="4">
        <f>B5*E5</f>
        <v>0</v>
      </c>
      <c r="G5" s="4"/>
      <c r="H5" s="4"/>
      <c r="I5" s="4" t="s">
        <v>36</v>
      </c>
      <c r="J5" s="21">
        <f>INDEX('Uppgifter för off. byggnader'!C:C,MATCH('Baseline_uppnått värde off.bygg'!A5,'Uppgifter för off. byggnader'!A:A,0))</f>
        <v>0</v>
      </c>
      <c r="K5" s="68">
        <f>'Referenser och källor'!$B$6</f>
        <v>1.008E-4</v>
      </c>
      <c r="L5" s="22">
        <f>J5*K5</f>
        <v>0</v>
      </c>
      <c r="M5" s="22">
        <f>'Referenser och källor'!$F$6</f>
        <v>0.82</v>
      </c>
      <c r="N5" s="4">
        <f>J5*M5</f>
        <v>0</v>
      </c>
      <c r="O5" s="4"/>
      <c r="P5" s="4"/>
      <c r="Q5" s="4"/>
      <c r="R5" s="4"/>
      <c r="S5" s="4"/>
      <c r="T5" s="4"/>
    </row>
    <row r="6" spans="1:20" s="13" customFormat="1" x14ac:dyDescent="0.2">
      <c r="A6" s="4" t="s">
        <v>11</v>
      </c>
      <c r="B6" s="21">
        <f>INDEX('Uppgifter för off. byggnader'!B:B,MATCH('Baseline_uppnått värde off.bygg'!A6,'Uppgifter för off. byggnader'!A:A,0))</f>
        <v>0</v>
      </c>
      <c r="C6" s="68">
        <f>'Referenser och källor'!$B$7</f>
        <v>2.0159999999999999E-4</v>
      </c>
      <c r="D6" s="34">
        <f>B6*C6</f>
        <v>0</v>
      </c>
      <c r="E6" s="22">
        <f>'Referenser och källor'!$F$7</f>
        <v>1.06</v>
      </c>
      <c r="F6" s="4">
        <f t="shared" ref="F6:F25" si="0">B6*E6</f>
        <v>0</v>
      </c>
      <c r="G6" s="4"/>
      <c r="H6" s="4"/>
      <c r="I6" s="4" t="s">
        <v>11</v>
      </c>
      <c r="J6" s="21">
        <f>INDEX('Uppgifter för off. byggnader'!C:C,MATCH('Baseline_uppnått värde off.bygg'!A6,'Uppgifter för off. byggnader'!A:A,0))</f>
        <v>0</v>
      </c>
      <c r="K6" s="68">
        <f>'Referenser och källor'!$B$7</f>
        <v>2.0159999999999999E-4</v>
      </c>
      <c r="L6" s="22">
        <f>J6*K6</f>
        <v>0</v>
      </c>
      <c r="M6" s="22">
        <f>'Referenser och källor'!$F$7</f>
        <v>1.06</v>
      </c>
      <c r="N6" s="4">
        <f t="shared" ref="N6:N17" si="1">J6*M6</f>
        <v>0</v>
      </c>
      <c r="O6" s="4"/>
      <c r="P6" s="4"/>
      <c r="Q6" s="4"/>
      <c r="R6" s="4"/>
      <c r="S6" s="4"/>
      <c r="T6" s="4"/>
    </row>
    <row r="7" spans="1:20" s="13" customFormat="1" x14ac:dyDescent="0.2">
      <c r="A7" s="4" t="s">
        <v>29</v>
      </c>
      <c r="B7" s="21">
        <f>INDEX('Uppgifter för off. byggnader'!B:B,MATCH('Baseline_uppnått värde off.bygg'!A7,'Uppgifter för off. byggnader'!A:A,0))</f>
        <v>0</v>
      </c>
      <c r="C7" s="68">
        <f>'Referenser och källor'!$B$10</f>
        <v>0.25933679999999998</v>
      </c>
      <c r="D7" s="22">
        <f t="shared" ref="D7:D24" si="2">B7*C7</f>
        <v>0</v>
      </c>
      <c r="E7" s="22">
        <f>'Referenser och källor'!$F$10</f>
        <v>1.0900000000000001</v>
      </c>
      <c r="F7" s="4">
        <f t="shared" si="0"/>
        <v>0</v>
      </c>
      <c r="G7" s="4"/>
      <c r="H7" s="4"/>
      <c r="I7" s="4" t="s">
        <v>29</v>
      </c>
      <c r="J7" s="21">
        <f>INDEX('Uppgifter för off. byggnader'!C:C,MATCH('Baseline_uppnått värde off.bygg'!A7,'Uppgifter för off. byggnader'!A:A,0))</f>
        <v>0</v>
      </c>
      <c r="K7" s="68">
        <f>'Referenser och källor'!$B$10</f>
        <v>0.25933679999999998</v>
      </c>
      <c r="L7" s="22">
        <f t="shared" ref="L7:L24" si="3">J7*K7</f>
        <v>0</v>
      </c>
      <c r="M7" s="22">
        <f>'Referenser och källor'!$F$10</f>
        <v>1.0900000000000001</v>
      </c>
      <c r="N7" s="4">
        <f t="shared" si="1"/>
        <v>0</v>
      </c>
      <c r="O7" s="4"/>
      <c r="P7" s="4"/>
      <c r="Q7" s="4"/>
      <c r="R7" s="4"/>
      <c r="S7" s="4"/>
      <c r="T7" s="4"/>
    </row>
    <row r="8" spans="1:20" s="13" customFormat="1" x14ac:dyDescent="0.2">
      <c r="A8" s="4" t="s">
        <v>85</v>
      </c>
      <c r="B8" s="21">
        <f>INDEX('Uppgifter för off. byggnader'!B:B,MATCH('Baseline_uppnått värde off.bygg'!A8,'Uppgifter för off. byggnader'!A:A,0))</f>
        <v>0</v>
      </c>
      <c r="C8" s="68">
        <f>'Referenser och källor'!$B$14</f>
        <v>7.2300000000000003E-3</v>
      </c>
      <c r="D8" s="22">
        <f t="shared" si="2"/>
        <v>0</v>
      </c>
      <c r="E8" s="22">
        <f>'Referenser och källor'!$F$14</f>
        <v>1.8</v>
      </c>
      <c r="F8" s="4">
        <f t="shared" si="0"/>
        <v>0</v>
      </c>
      <c r="G8" s="4"/>
      <c r="H8" s="4"/>
      <c r="I8" s="4" t="s">
        <v>85</v>
      </c>
      <c r="J8" s="21">
        <f>INDEX('Uppgifter för off. byggnader'!C:C,MATCH('Baseline_uppnått värde off.bygg'!A8,'Uppgifter för off. byggnader'!A:A,0))</f>
        <v>0</v>
      </c>
      <c r="K8" s="68">
        <f>'Referenser och källor'!$B$14</f>
        <v>7.2300000000000003E-3</v>
      </c>
      <c r="L8" s="22">
        <f t="shared" si="3"/>
        <v>0</v>
      </c>
      <c r="M8" s="22">
        <f>'Referenser och källor'!$F$14</f>
        <v>1.8</v>
      </c>
      <c r="N8" s="4">
        <f t="shared" si="1"/>
        <v>0</v>
      </c>
      <c r="O8" s="4"/>
      <c r="P8" s="4"/>
      <c r="Q8" s="4"/>
      <c r="R8" s="4"/>
      <c r="S8" s="4"/>
      <c r="T8" s="4"/>
    </row>
    <row r="9" spans="1:20" s="13" customFormat="1" x14ac:dyDescent="0.2">
      <c r="A9" s="4" t="s">
        <v>22</v>
      </c>
      <c r="B9" s="21">
        <f>INDEX('Uppgifter för off. byggnader'!B:B,MATCH('Baseline_uppnått värde off.bygg'!A9,'Uppgifter för off. byggnader'!A:A,0))</f>
        <v>0</v>
      </c>
      <c r="C9" s="68">
        <f>'Referenser och källor'!$B$15</f>
        <v>1.5639999999999998E-2</v>
      </c>
      <c r="D9" s="22">
        <f t="shared" si="2"/>
        <v>0</v>
      </c>
      <c r="E9" s="22">
        <f>'Referenser och källor'!$F$15</f>
        <v>1.8</v>
      </c>
      <c r="F9" s="4">
        <f t="shared" si="0"/>
        <v>0</v>
      </c>
      <c r="G9" s="4"/>
      <c r="H9" s="4"/>
      <c r="I9" s="4" t="s">
        <v>22</v>
      </c>
      <c r="J9" s="21">
        <f>INDEX('Uppgifter för off. byggnader'!C:C,MATCH('Baseline_uppnått värde off.bygg'!A9,'Uppgifter för off. byggnader'!A:A,0))</f>
        <v>0</v>
      </c>
      <c r="K9" s="68">
        <f>'Referenser och källor'!$B$15</f>
        <v>1.5639999999999998E-2</v>
      </c>
      <c r="L9" s="22">
        <f t="shared" si="3"/>
        <v>0</v>
      </c>
      <c r="M9" s="22">
        <f>'Referenser och källor'!$F$15</f>
        <v>1.8</v>
      </c>
      <c r="N9" s="4">
        <f t="shared" si="1"/>
        <v>0</v>
      </c>
      <c r="O9" s="4"/>
      <c r="P9" s="4"/>
      <c r="Q9" s="4"/>
      <c r="R9" s="4"/>
      <c r="S9" s="4"/>
      <c r="T9" s="4"/>
    </row>
    <row r="10" spans="1:20" s="13" customFormat="1" x14ac:dyDescent="0.2">
      <c r="A10" s="4" t="s">
        <v>21</v>
      </c>
      <c r="B10" s="21">
        <f>INDEX('Uppgifter för off. byggnader'!B:B,MATCH('Baseline_uppnått värde off.bygg'!A10,'Uppgifter för off. byggnader'!A:A,0))</f>
        <v>0</v>
      </c>
      <c r="C10" s="68">
        <f>'Referenser och källor'!$B$13</f>
        <v>2.5000000000000001E-2</v>
      </c>
      <c r="D10" s="22">
        <f t="shared" si="2"/>
        <v>0</v>
      </c>
      <c r="E10" s="22">
        <f>'Referenser och källor'!$F$13</f>
        <v>1.8</v>
      </c>
      <c r="F10" s="4">
        <f t="shared" si="0"/>
        <v>0</v>
      </c>
      <c r="G10" s="4"/>
      <c r="H10" s="4"/>
      <c r="I10" s="4" t="s">
        <v>21</v>
      </c>
      <c r="J10" s="21">
        <f>INDEX('Uppgifter för off. byggnader'!C:C,MATCH('Baseline_uppnått värde off.bygg'!A10,'Uppgifter för off. byggnader'!A:A,0))</f>
        <v>0</v>
      </c>
      <c r="K10" s="68">
        <f>'Referenser och källor'!$B$13</f>
        <v>2.5000000000000001E-2</v>
      </c>
      <c r="L10" s="22">
        <f t="shared" si="3"/>
        <v>0</v>
      </c>
      <c r="M10" s="22">
        <f>'Referenser och källor'!$F$13</f>
        <v>1.8</v>
      </c>
      <c r="N10" s="4">
        <f t="shared" si="1"/>
        <v>0</v>
      </c>
      <c r="O10" s="4"/>
      <c r="P10" s="4"/>
      <c r="Q10" s="4"/>
      <c r="R10" s="4"/>
      <c r="S10" s="4"/>
      <c r="T10" s="4"/>
    </row>
    <row r="11" spans="1:20" s="13" customFormat="1" x14ac:dyDescent="0.2">
      <c r="A11" s="4" t="s">
        <v>23</v>
      </c>
      <c r="B11" s="21">
        <f>INDEX('Uppgifter för off. byggnader'!B:B,MATCH('Baseline_uppnått värde off.bygg'!A11,'Uppgifter för off. byggnader'!A:A,0))</f>
        <v>0</v>
      </c>
      <c r="C11" s="68">
        <f>'Referenser och källor'!$B$16</f>
        <v>1.9E-2</v>
      </c>
      <c r="D11" s="22">
        <f t="shared" si="2"/>
        <v>0</v>
      </c>
      <c r="E11" s="22">
        <f>'Referenser och källor'!$F$16</f>
        <v>0.7</v>
      </c>
      <c r="F11" s="4">
        <f t="shared" si="0"/>
        <v>0</v>
      </c>
      <c r="G11" s="4"/>
      <c r="H11" s="4"/>
      <c r="I11" s="4" t="s">
        <v>23</v>
      </c>
      <c r="J11" s="21">
        <f>INDEX('Uppgifter för off. byggnader'!C:C,MATCH('Baseline_uppnått värde off.bygg'!A11,'Uppgifter för off. byggnader'!A:A,0))</f>
        <v>0</v>
      </c>
      <c r="K11" s="68">
        <f>'Referenser och källor'!$B$16</f>
        <v>1.9E-2</v>
      </c>
      <c r="L11" s="22">
        <f t="shared" si="3"/>
        <v>0</v>
      </c>
      <c r="M11" s="22">
        <f>'Referenser och källor'!$F$16</f>
        <v>0.7</v>
      </c>
      <c r="N11" s="4">
        <f t="shared" si="1"/>
        <v>0</v>
      </c>
      <c r="O11" s="4"/>
      <c r="P11" s="4"/>
      <c r="Q11" s="4"/>
      <c r="R11" s="4"/>
      <c r="S11" s="4"/>
      <c r="T11" s="4"/>
    </row>
    <row r="12" spans="1:20" s="13" customFormat="1" x14ac:dyDescent="0.2">
      <c r="A12" s="4" t="s">
        <v>26</v>
      </c>
      <c r="B12" s="21">
        <f>INDEX('Uppgifter för off. byggnader'!B:B,MATCH('Baseline_uppnått värde off.bygg'!A12,'Uppgifter för off. byggnader'!A:A,0))</f>
        <v>0</v>
      </c>
      <c r="C12" s="68">
        <f>'Referenser och källor'!$B$17</f>
        <v>0.25933679999999998</v>
      </c>
      <c r="D12" s="22">
        <f t="shared" si="2"/>
        <v>0</v>
      </c>
      <c r="E12" s="22">
        <f>'Referenser och källor'!$F$17</f>
        <v>1.1100000000000001</v>
      </c>
      <c r="F12" s="4">
        <f t="shared" si="0"/>
        <v>0</v>
      </c>
      <c r="G12" s="4"/>
      <c r="H12" s="4"/>
      <c r="I12" s="4" t="s">
        <v>26</v>
      </c>
      <c r="J12" s="21">
        <f>INDEX('Uppgifter för off. byggnader'!C:C,MATCH('Baseline_uppnått värde off.bygg'!A12,'Uppgifter för off. byggnader'!A:A,0))</f>
        <v>0</v>
      </c>
      <c r="K12" s="68">
        <f>'Referenser och källor'!$B$17</f>
        <v>0.25933679999999998</v>
      </c>
      <c r="L12" s="22">
        <f t="shared" si="3"/>
        <v>0</v>
      </c>
      <c r="M12" s="22">
        <f>'Referenser och källor'!$F$17</f>
        <v>1.1100000000000001</v>
      </c>
      <c r="N12" s="4">
        <f t="shared" si="1"/>
        <v>0</v>
      </c>
      <c r="O12" s="4"/>
      <c r="P12" s="4"/>
      <c r="Q12" s="4"/>
      <c r="R12" s="4"/>
      <c r="S12" s="4"/>
      <c r="T12" s="4"/>
    </row>
    <row r="13" spans="1:20" s="13" customFormat="1" x14ac:dyDescent="0.2">
      <c r="A13" s="4" t="s">
        <v>28</v>
      </c>
      <c r="B13" s="21">
        <f>INDEX('Uppgifter för off. byggnader'!B:B,MATCH('Baseline_uppnått värde off.bygg'!A13,'Uppgifter för off. byggnader'!A:A,0))</f>
        <v>0</v>
      </c>
      <c r="C13" s="68">
        <f>'Referenser och källor'!$B$18</f>
        <v>0.27452160000000003</v>
      </c>
      <c r="D13" s="22">
        <f t="shared" si="2"/>
        <v>0</v>
      </c>
      <c r="E13" s="22">
        <f>'Referenser och källor'!$F$18</f>
        <v>1.1100000000000001</v>
      </c>
      <c r="F13" s="4">
        <f t="shared" si="0"/>
        <v>0</v>
      </c>
      <c r="G13" s="4"/>
      <c r="H13" s="4"/>
      <c r="I13" s="4" t="s">
        <v>28</v>
      </c>
      <c r="J13" s="21">
        <f>INDEX('Uppgifter för off. byggnader'!C:C,MATCH('Baseline_uppnått värde off.bygg'!A13,'Uppgifter för off. byggnader'!A:A,0))</f>
        <v>0</v>
      </c>
      <c r="K13" s="68">
        <f>'Referenser och källor'!$B$18</f>
        <v>0.27452160000000003</v>
      </c>
      <c r="L13" s="22">
        <f t="shared" si="3"/>
        <v>0</v>
      </c>
      <c r="M13" s="22">
        <f>'Referenser och källor'!$F$18</f>
        <v>1.1100000000000001</v>
      </c>
      <c r="N13" s="4">
        <f t="shared" si="1"/>
        <v>0</v>
      </c>
      <c r="O13" s="4"/>
      <c r="P13" s="4"/>
      <c r="Q13" s="4"/>
      <c r="R13" s="4"/>
      <c r="S13" s="4"/>
      <c r="T13" s="4"/>
    </row>
    <row r="14" spans="1:20" s="13" customFormat="1" x14ac:dyDescent="0.2">
      <c r="A14" s="4" t="s">
        <v>20</v>
      </c>
      <c r="B14" s="21">
        <f>INDEX('Uppgifter för off. byggnader'!B:B,MATCH('Baseline_uppnått värde off.bygg'!A14,'Uppgifter för off. byggnader'!A:A,0))</f>
        <v>0</v>
      </c>
      <c r="C14" s="68">
        <f>'Referenser och källor'!$B$19</f>
        <v>9.0400000000000008E-2</v>
      </c>
      <c r="D14" s="22">
        <f t="shared" si="2"/>
        <v>0</v>
      </c>
      <c r="E14" s="22">
        <f>'Referenser och källor'!$F$19</f>
        <v>1.8</v>
      </c>
      <c r="F14" s="4">
        <f t="shared" si="0"/>
        <v>0</v>
      </c>
      <c r="G14" s="4"/>
      <c r="H14" s="4"/>
      <c r="I14" s="4" t="s">
        <v>20</v>
      </c>
      <c r="J14" s="21">
        <f>INDEX('Uppgifter för off. byggnader'!C:C,MATCH('Baseline_uppnått värde off.bygg'!A14,'Uppgifter för off. byggnader'!A:A,0))</f>
        <v>0</v>
      </c>
      <c r="K14" s="68">
        <f>'Referenser och källor'!$B$19</f>
        <v>9.0400000000000008E-2</v>
      </c>
      <c r="L14" s="22">
        <f t="shared" si="3"/>
        <v>0</v>
      </c>
      <c r="M14" s="22">
        <f>'Referenser och källor'!$F$19</f>
        <v>1.8</v>
      </c>
      <c r="N14" s="4">
        <f t="shared" si="1"/>
        <v>0</v>
      </c>
      <c r="O14" s="4"/>
      <c r="P14" s="4"/>
      <c r="Q14" s="4"/>
      <c r="R14" s="4"/>
      <c r="S14" s="4"/>
      <c r="T14" s="4"/>
    </row>
    <row r="15" spans="1:20" s="13" customFormat="1" x14ac:dyDescent="0.2">
      <c r="A15" s="4" t="s">
        <v>2</v>
      </c>
      <c r="B15" s="21">
        <f>INDEX('Uppgifter för off. byggnader'!B:B,MATCH('Baseline_uppnått värde off.bygg'!A15,'Uppgifter för off. byggnader'!A:A,0))</f>
        <v>0</v>
      </c>
      <c r="C15" s="68">
        <f>'Referenser och källor'!$B$22</f>
        <v>5.6000000000000001E-2</v>
      </c>
      <c r="D15" s="22">
        <f t="shared" si="2"/>
        <v>0</v>
      </c>
      <c r="E15" s="22">
        <f>'Referenser och källor'!$F$22</f>
        <v>0.6</v>
      </c>
      <c r="F15" s="4">
        <f t="shared" si="0"/>
        <v>0</v>
      </c>
      <c r="G15" s="4"/>
      <c r="H15" s="4"/>
      <c r="I15" s="4" t="s">
        <v>2</v>
      </c>
      <c r="J15" s="21">
        <f>INDEX('Uppgifter för off. byggnader'!C:C,MATCH('Baseline_uppnått värde off.bygg'!A15,'Uppgifter för off. byggnader'!A:A,0))</f>
        <v>0</v>
      </c>
      <c r="K15" s="68">
        <f>'Referenser och källor'!$B$22</f>
        <v>5.6000000000000001E-2</v>
      </c>
      <c r="L15" s="22">
        <f t="shared" si="3"/>
        <v>0</v>
      </c>
      <c r="M15" s="22">
        <f>'Referenser och källor'!$F$22</f>
        <v>0.6</v>
      </c>
      <c r="N15" s="4">
        <f t="shared" si="1"/>
        <v>0</v>
      </c>
      <c r="O15" s="4"/>
      <c r="P15" s="4"/>
      <c r="Q15" s="4"/>
      <c r="R15" s="4"/>
      <c r="S15" s="4"/>
      <c r="T15" s="4"/>
    </row>
    <row r="16" spans="1:20" s="13" customFormat="1" x14ac:dyDescent="0.2">
      <c r="A16" s="4" t="s">
        <v>1</v>
      </c>
      <c r="B16" s="21">
        <f>INDEX('Uppgifter för off. byggnader'!B:B,MATCH('Baseline_uppnått värde off.bygg'!A16,'Uppgifter för off. byggnader'!A:A,0))</f>
        <v>0</v>
      </c>
      <c r="C16" s="68">
        <f>'Referenser och källor'!$B$23</f>
        <v>5.1999999999999998E-2</v>
      </c>
      <c r="D16" s="22">
        <f t="shared" si="2"/>
        <v>0</v>
      </c>
      <c r="E16" s="22">
        <f>'Referenser och källor'!$F$23</f>
        <v>0.7</v>
      </c>
      <c r="F16" s="4">
        <f t="shared" si="0"/>
        <v>0</v>
      </c>
      <c r="G16" s="4"/>
      <c r="H16" s="4"/>
      <c r="I16" s="4" t="s">
        <v>1</v>
      </c>
      <c r="J16" s="21">
        <f>INDEX('Uppgifter för off. byggnader'!C:C,MATCH('Baseline_uppnått värde off.bygg'!A16,'Uppgifter för off. byggnader'!A:A,0))</f>
        <v>0</v>
      </c>
      <c r="K16" s="68">
        <f>'Referenser och källor'!$B$23</f>
        <v>5.1999999999999998E-2</v>
      </c>
      <c r="L16" s="22">
        <f t="shared" si="3"/>
        <v>0</v>
      </c>
      <c r="M16" s="22">
        <f>'Referenser och källor'!$F$23</f>
        <v>0.7</v>
      </c>
      <c r="N16" s="4">
        <f t="shared" si="1"/>
        <v>0</v>
      </c>
      <c r="O16" s="4"/>
      <c r="P16" s="4"/>
      <c r="Q16" s="4"/>
      <c r="R16" s="4"/>
      <c r="S16" s="4"/>
      <c r="T16" s="4"/>
    </row>
    <row r="17" spans="1:280" s="13" customFormat="1" x14ac:dyDescent="0.2">
      <c r="A17" s="4" t="s">
        <v>30</v>
      </c>
      <c r="B17" s="21">
        <f>INDEX('Uppgifter för off. byggnader'!B:B,MATCH('Baseline_uppnått värde off.bygg'!A17,'Uppgifter för off. byggnader'!A:A,0))</f>
        <v>0</v>
      </c>
      <c r="C17" s="68">
        <f>'Referenser och källor'!$B$26</f>
        <v>0.23446080000000002</v>
      </c>
      <c r="D17" s="22">
        <f t="shared" si="2"/>
        <v>0</v>
      </c>
      <c r="E17" s="22">
        <f>'Referenser och källor'!$F$26</f>
        <v>1.0900000000000001</v>
      </c>
      <c r="F17" s="4">
        <f t="shared" si="0"/>
        <v>0</v>
      </c>
      <c r="G17" s="4"/>
      <c r="H17" s="4"/>
      <c r="I17" s="4" t="s">
        <v>30</v>
      </c>
      <c r="J17" s="21">
        <f>INDEX('Uppgifter för off. byggnader'!C:C,MATCH('Baseline_uppnått värde off.bygg'!A17,'Uppgifter för off. byggnader'!A:A,0))</f>
        <v>0</v>
      </c>
      <c r="K17" s="68">
        <f>'Referenser och källor'!$B$26</f>
        <v>0.23446080000000002</v>
      </c>
      <c r="L17" s="22">
        <f t="shared" si="3"/>
        <v>0</v>
      </c>
      <c r="M17" s="22">
        <f>'Referenser och källor'!$F$26</f>
        <v>1.0900000000000001</v>
      </c>
      <c r="N17" s="4">
        <f t="shared" si="1"/>
        <v>0</v>
      </c>
      <c r="O17" s="4"/>
      <c r="P17" s="4"/>
      <c r="Q17" s="4"/>
      <c r="R17" s="4"/>
      <c r="S17" s="4"/>
      <c r="T17" s="4"/>
    </row>
    <row r="18" spans="1:280" s="13" customFormat="1" x14ac:dyDescent="0.2">
      <c r="A18" s="4" t="s">
        <v>31</v>
      </c>
      <c r="B18" s="21">
        <f>INDEX('Uppgifter för off. byggnader'!B:B,MATCH('Baseline_uppnått värde off.bygg'!A18,'Uppgifter för off. byggnader'!A:A,0))</f>
        <v>0</v>
      </c>
      <c r="C18" s="68">
        <f>'Referenser och källor'!$B$28</f>
        <v>0.37090080000000003</v>
      </c>
      <c r="D18" s="22">
        <f t="shared" si="2"/>
        <v>0</v>
      </c>
      <c r="E18" s="22">
        <f>'Referenser och källor'!$F$28</f>
        <v>1.1499999999999999</v>
      </c>
      <c r="F18" s="4">
        <f>B18*E18</f>
        <v>0</v>
      </c>
      <c r="G18" s="4"/>
      <c r="H18" s="4"/>
      <c r="I18" s="4" t="s">
        <v>31</v>
      </c>
      <c r="J18" s="21">
        <f>INDEX('Uppgifter för off. byggnader'!C:C,MATCH('Baseline_uppnått värde off.bygg'!A18,'Uppgifter för off. byggnader'!A:A,0))</f>
        <v>0</v>
      </c>
      <c r="K18" s="68">
        <f>'Referenser och källor'!$B$28</f>
        <v>0.37090080000000003</v>
      </c>
      <c r="L18" s="22">
        <f t="shared" si="3"/>
        <v>0</v>
      </c>
      <c r="M18" s="22">
        <f>'Referenser och källor'!$F$28</f>
        <v>1.1499999999999999</v>
      </c>
      <c r="N18" s="4">
        <f>J18*M18</f>
        <v>0</v>
      </c>
      <c r="O18" s="4"/>
      <c r="P18" s="4"/>
      <c r="Q18" s="4"/>
      <c r="R18" s="4"/>
      <c r="S18" s="4"/>
      <c r="T18" s="4"/>
    </row>
    <row r="19" spans="1:280" s="13" customFormat="1" x14ac:dyDescent="0.2">
      <c r="A19" s="4" t="s">
        <v>32</v>
      </c>
      <c r="B19" s="21">
        <f>INDEX('Uppgifter för off. byggnader'!B:B,MATCH('Baseline_uppnått värde off.bygg'!A19,'Uppgifter för off. byggnader'!A:A,0))</f>
        <v>0</v>
      </c>
      <c r="C19" s="68">
        <f>'Referenser och källor'!$B$29</f>
        <v>0.18011080000000002</v>
      </c>
      <c r="D19" s="22">
        <f t="shared" si="2"/>
        <v>0</v>
      </c>
      <c r="E19" s="22">
        <f>'Referenser och källor'!$F$29</f>
        <v>1.0900000000000001</v>
      </c>
      <c r="F19" s="4">
        <f t="shared" si="0"/>
        <v>0</v>
      </c>
      <c r="G19" s="25"/>
      <c r="H19" s="4"/>
      <c r="I19" s="4" t="s">
        <v>32</v>
      </c>
      <c r="J19" s="21">
        <f>INDEX('Uppgifter för off. byggnader'!C:C,MATCH('Baseline_uppnått värde off.bygg'!A19,'Uppgifter för off. byggnader'!A:A,0))</f>
        <v>0</v>
      </c>
      <c r="K19" s="68">
        <f>'Referenser och källor'!$B$29</f>
        <v>0.18011080000000002</v>
      </c>
      <c r="L19" s="22">
        <f t="shared" si="3"/>
        <v>0</v>
      </c>
      <c r="M19" s="22">
        <f>'Referenser och källor'!$F$29</f>
        <v>1.0900000000000001</v>
      </c>
      <c r="N19" s="4">
        <f t="shared" ref="N19:N25" si="4">J19*M19</f>
        <v>0</v>
      </c>
      <c r="O19" s="25"/>
      <c r="P19" s="4"/>
      <c r="Q19" s="4"/>
      <c r="R19" s="4"/>
      <c r="S19" s="4"/>
      <c r="T19" s="4"/>
    </row>
    <row r="20" spans="1:280" s="13" customFormat="1" x14ac:dyDescent="0.2">
      <c r="A20" s="4" t="s">
        <v>10</v>
      </c>
      <c r="B20" s="21">
        <f>INDEX('Uppgifter för off. byggnader'!B:B,MATCH('Baseline_uppnått värde off.bygg'!A20,'Uppgifter för off. byggnader'!A:A,0))</f>
        <v>0</v>
      </c>
      <c r="C20" s="68">
        <f>'Referenser och källor'!$B$30</f>
        <v>0.19997280000000003</v>
      </c>
      <c r="D20" s="22">
        <f t="shared" si="2"/>
        <v>0</v>
      </c>
      <c r="E20" s="22">
        <f>'Referenser och källor'!$F$30</f>
        <v>1.0900000000000001</v>
      </c>
      <c r="F20" s="4">
        <f t="shared" si="0"/>
        <v>0</v>
      </c>
      <c r="G20" s="4"/>
      <c r="H20" s="4"/>
      <c r="I20" s="4" t="s">
        <v>10</v>
      </c>
      <c r="J20" s="21">
        <f>INDEX('Uppgifter för off. byggnader'!C:C,MATCH('Baseline_uppnått värde off.bygg'!A20,'Uppgifter för off. byggnader'!A:A,0))</f>
        <v>0</v>
      </c>
      <c r="K20" s="68">
        <f>'Referenser och källor'!$B$30</f>
        <v>0.19997280000000003</v>
      </c>
      <c r="L20" s="22">
        <f t="shared" si="3"/>
        <v>0</v>
      </c>
      <c r="M20" s="22">
        <f>'Referenser och källor'!$F$30</f>
        <v>1.0900000000000001</v>
      </c>
      <c r="N20" s="4">
        <f t="shared" si="4"/>
        <v>0</v>
      </c>
      <c r="O20" s="4"/>
      <c r="P20" s="4"/>
      <c r="Q20" s="4"/>
      <c r="R20" s="4"/>
      <c r="S20" s="4"/>
      <c r="T20" s="4"/>
    </row>
    <row r="21" spans="1:280" s="13" customFormat="1" x14ac:dyDescent="0.2">
      <c r="A21" s="4" t="s">
        <v>33</v>
      </c>
      <c r="B21" s="21">
        <f>INDEX('Uppgifter för off. byggnader'!B:B,MATCH('Baseline_uppnått värde off.bygg'!A21,'Uppgifter för off. byggnader'!A:A,0))</f>
        <v>0</v>
      </c>
      <c r="C21" s="68">
        <f>'Referenser och källor'!$B$33</f>
        <v>0.3349512</v>
      </c>
      <c r="D21" s="22">
        <f t="shared" si="2"/>
        <v>0</v>
      </c>
      <c r="E21" s="22">
        <f>'Referenser och källor'!$F$33</f>
        <v>1.1499999999999999</v>
      </c>
      <c r="F21" s="4">
        <f t="shared" si="0"/>
        <v>0</v>
      </c>
      <c r="G21" s="4"/>
      <c r="H21" s="4"/>
      <c r="I21" s="4" t="s">
        <v>33</v>
      </c>
      <c r="J21" s="21">
        <f>INDEX('Uppgifter för off. byggnader'!C:C,MATCH('Baseline_uppnått värde off.bygg'!A21,'Uppgifter för off. byggnader'!A:A,0))</f>
        <v>0</v>
      </c>
      <c r="K21" s="68">
        <f>'Referenser och källor'!$B$33</f>
        <v>0.3349512</v>
      </c>
      <c r="L21" s="22">
        <f t="shared" si="3"/>
        <v>0</v>
      </c>
      <c r="M21" s="22">
        <f>'Referenser och källor'!$F$33</f>
        <v>1.1499999999999999</v>
      </c>
      <c r="N21" s="4">
        <f t="shared" si="4"/>
        <v>0</v>
      </c>
      <c r="O21" s="4"/>
      <c r="P21" s="4"/>
      <c r="Q21" s="4"/>
      <c r="R21" s="4"/>
      <c r="S21" s="4"/>
      <c r="T21" s="4"/>
    </row>
    <row r="22" spans="1:280" s="13" customFormat="1" x14ac:dyDescent="0.2">
      <c r="A22" s="4" t="s">
        <v>34</v>
      </c>
      <c r="B22" s="21">
        <f>INDEX('Uppgifter för off. byggnader'!B:B,MATCH('Baseline_uppnått värde off.bygg'!A22,'Uppgifter för off. byggnader'!A:A,0))</f>
        <v>0</v>
      </c>
      <c r="C22" s="68">
        <f>'Referenser och källor'!$B$34</f>
        <v>0.37982880000000002</v>
      </c>
      <c r="D22" s="22">
        <f t="shared" si="2"/>
        <v>0</v>
      </c>
      <c r="F22" s="4">
        <f>B22*C45</f>
        <v>0</v>
      </c>
      <c r="G22" s="4"/>
      <c r="H22" s="4"/>
      <c r="I22" s="4" t="s">
        <v>34</v>
      </c>
      <c r="J22" s="21">
        <f>INDEX('Uppgifter för off. byggnader'!C:C,MATCH('Baseline_uppnått värde off.bygg'!A22,'Uppgifter för off. byggnader'!A:A,0))</f>
        <v>0</v>
      </c>
      <c r="K22" s="68">
        <f>'Referenser och källor'!$B$34</f>
        <v>0.37982880000000002</v>
      </c>
      <c r="L22" s="22">
        <f t="shared" si="3"/>
        <v>0</v>
      </c>
      <c r="M22" s="22">
        <f>'Referenser och källor'!$F$34</f>
        <v>1.01</v>
      </c>
      <c r="N22" s="4">
        <f t="shared" si="4"/>
        <v>0</v>
      </c>
      <c r="O22" s="4"/>
      <c r="P22" s="4"/>
      <c r="Q22" s="4"/>
      <c r="R22" s="4"/>
      <c r="S22" s="4"/>
      <c r="T22" s="4"/>
    </row>
    <row r="23" spans="1:280" s="13" customFormat="1" x14ac:dyDescent="0.2">
      <c r="A23" s="4" t="s">
        <v>38</v>
      </c>
      <c r="B23" s="21">
        <f>INDEX('Uppgifter för off. byggnader'!B:B,MATCH('Baseline_uppnått värde off.bygg'!A23,'Uppgifter för off. byggnader'!A:A,0))</f>
        <v>0</v>
      </c>
      <c r="C23" s="68">
        <f>'Referenser och källor'!$B$35</f>
        <v>1.1088000000000001E-3</v>
      </c>
      <c r="D23" s="22">
        <f t="shared" si="2"/>
        <v>0</v>
      </c>
      <c r="E23" s="22">
        <f>'Referenser och källor'!$F$35</f>
        <v>1.06</v>
      </c>
      <c r="F23" s="4">
        <f t="shared" si="0"/>
        <v>0</v>
      </c>
      <c r="G23" s="4"/>
      <c r="H23" s="4"/>
      <c r="I23" s="4" t="s">
        <v>38</v>
      </c>
      <c r="J23" s="21">
        <f>INDEX('Uppgifter för off. byggnader'!C:C,MATCH('Baseline_uppnått värde off.bygg'!A23,'Uppgifter för off. byggnader'!A:A,0))</f>
        <v>0</v>
      </c>
      <c r="K23" s="68">
        <f>'Referenser och källor'!$B$35</f>
        <v>1.1088000000000001E-3</v>
      </c>
      <c r="L23" s="22">
        <f t="shared" si="3"/>
        <v>0</v>
      </c>
      <c r="M23" s="22">
        <f>'Referenser och källor'!$F$35</f>
        <v>1.06</v>
      </c>
      <c r="N23" s="4">
        <f t="shared" si="4"/>
        <v>0</v>
      </c>
      <c r="O23" s="4"/>
      <c r="P23" s="4"/>
      <c r="Q23" s="4"/>
      <c r="R23" s="4"/>
      <c r="S23" s="4"/>
      <c r="T23" s="4"/>
    </row>
    <row r="24" spans="1:280" s="13" customFormat="1" x14ac:dyDescent="0.2">
      <c r="A24" s="4" t="s">
        <v>35</v>
      </c>
      <c r="B24" s="21">
        <f>INDEX('Uppgifter för off. byggnader'!B:B,MATCH('Baseline_uppnått värde off.bygg'!A24,'Uppgifter för off. byggnader'!A:A,0))</f>
        <v>0</v>
      </c>
      <c r="C24" s="68">
        <f>'Referenser och källor'!$B$36</f>
        <v>0.21610080000000001</v>
      </c>
      <c r="D24" s="22">
        <f t="shared" si="2"/>
        <v>0</v>
      </c>
      <c r="E24" s="33">
        <f>'Referenser och källor'!$F$36</f>
        <v>1.06</v>
      </c>
      <c r="F24" s="4">
        <f t="shared" si="0"/>
        <v>0</v>
      </c>
      <c r="I24" s="4" t="s">
        <v>35</v>
      </c>
      <c r="J24" s="21">
        <f>INDEX('Uppgifter för off. byggnader'!C:C,MATCH('Baseline_uppnått värde off.bygg'!A24,'Uppgifter för off. byggnader'!A:A,0))</f>
        <v>0</v>
      </c>
      <c r="K24" s="68">
        <f>'Referenser och källor'!$B$36</f>
        <v>0.21610080000000001</v>
      </c>
      <c r="L24" s="22">
        <f t="shared" si="3"/>
        <v>0</v>
      </c>
      <c r="M24" s="33">
        <f>'Referenser och källor'!$F$36</f>
        <v>1.06</v>
      </c>
      <c r="N24" s="4">
        <f t="shared" si="4"/>
        <v>0</v>
      </c>
      <c r="Q24" s="100"/>
    </row>
    <row r="25" spans="1:280" s="13" customFormat="1" x14ac:dyDescent="0.2">
      <c r="A25" s="4" t="s">
        <v>39</v>
      </c>
      <c r="B25" s="21">
        <f>INDEX('Uppgifter för off. byggnader'!B:B,MATCH('Baseline_uppnått värde off.bygg'!A25,'Uppgifter för off. byggnader'!A:A,0))</f>
        <v>0</v>
      </c>
      <c r="C25" s="68">
        <f>'Referenser och källor'!$B$37</f>
        <v>3.0240000000000002E-3</v>
      </c>
      <c r="D25" s="22">
        <f>B25*C25</f>
        <v>0</v>
      </c>
      <c r="E25" s="33">
        <f>'Referenser och källor'!$F$37</f>
        <v>1.1100000000000001</v>
      </c>
      <c r="F25" s="4">
        <f t="shared" si="0"/>
        <v>0</v>
      </c>
      <c r="I25" s="4" t="s">
        <v>39</v>
      </c>
      <c r="J25" s="21">
        <f>INDEX('Uppgifter för off. byggnader'!C:C,MATCH('Baseline_uppnått värde off.bygg'!A25,'Uppgifter för off. byggnader'!A:A,0))</f>
        <v>0</v>
      </c>
      <c r="K25" s="68">
        <f>'Referenser och källor'!$B$37</f>
        <v>3.0240000000000002E-3</v>
      </c>
      <c r="L25" s="22">
        <f>J25*K25</f>
        <v>0</v>
      </c>
      <c r="M25" s="33">
        <f>'Referenser och källor'!$F$37</f>
        <v>1.1100000000000001</v>
      </c>
      <c r="N25" s="4">
        <f t="shared" si="4"/>
        <v>0</v>
      </c>
      <c r="Q25" s="100"/>
    </row>
    <row r="26" spans="1:280" s="19" customFormat="1" ht="30" customHeight="1" thickBot="1" x14ac:dyDescent="0.3">
      <c r="A26" s="23" t="s">
        <v>7</v>
      </c>
      <c r="B26" s="24">
        <f>SUM(B5:B25)</f>
        <v>0</v>
      </c>
      <c r="C26" s="24"/>
      <c r="D26" s="24">
        <f>SUM(D5:D25)</f>
        <v>0</v>
      </c>
      <c r="E26" s="23"/>
      <c r="F26" s="23">
        <f>SUM(F5:F25)</f>
        <v>0</v>
      </c>
      <c r="G26" s="4"/>
      <c r="H26" s="4"/>
      <c r="I26" s="23" t="s">
        <v>7</v>
      </c>
      <c r="J26" s="24">
        <f>SUM(J5:J25)</f>
        <v>0</v>
      </c>
      <c r="K26" s="24"/>
      <c r="L26" s="24">
        <f>SUM(L5:L25)</f>
        <v>0</v>
      </c>
      <c r="M26" s="23"/>
      <c r="N26" s="23">
        <f>SUM(N5:N25)</f>
        <v>0</v>
      </c>
      <c r="O26" s="4"/>
      <c r="P26" s="4"/>
      <c r="Q26" s="4"/>
      <c r="R26" s="4"/>
      <c r="S26" s="4"/>
      <c r="T26" s="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</row>
    <row r="27" spans="1:280" s="4" customFormat="1" ht="33.6" customHeight="1" thickTop="1" x14ac:dyDescent="0.25">
      <c r="A27" s="8" t="s">
        <v>103</v>
      </c>
      <c r="B27" s="28" t="s">
        <v>66</v>
      </c>
      <c r="C27" s="28" t="s">
        <v>67</v>
      </c>
      <c r="D27" s="28" t="s">
        <v>64</v>
      </c>
      <c r="E27" s="28" t="s">
        <v>17</v>
      </c>
      <c r="F27" s="28" t="s">
        <v>65</v>
      </c>
      <c r="I27" s="8" t="s">
        <v>103</v>
      </c>
      <c r="J27" s="28" t="s">
        <v>66</v>
      </c>
      <c r="K27" s="28" t="s">
        <v>67</v>
      </c>
      <c r="L27" s="28" t="s">
        <v>64</v>
      </c>
      <c r="M27" s="28" t="s">
        <v>17</v>
      </c>
      <c r="N27" s="28" t="s">
        <v>65</v>
      </c>
    </row>
    <row r="28" spans="1:280" s="4" customFormat="1" x14ac:dyDescent="0.2">
      <c r="A28" s="13" t="s">
        <v>52</v>
      </c>
      <c r="B28" s="21">
        <f>INDEX('Uppgifter för off. byggnader'!B:B,MATCH('Baseline_uppnått värde off.bygg'!A28,'Uppgifter för off. byggnader'!A:A,0))</f>
        <v>0</v>
      </c>
      <c r="C28" s="68">
        <f>'Referenser och källor'!$B$4</f>
        <v>0.3087248322147651</v>
      </c>
      <c r="D28" s="22">
        <f>B28*C28</f>
        <v>0</v>
      </c>
      <c r="E28" s="22">
        <f>'Referenser och källor'!$F$4</f>
        <v>1.0900000000000001</v>
      </c>
      <c r="F28" s="4">
        <f>B28*E28</f>
        <v>0</v>
      </c>
      <c r="I28" s="13" t="s">
        <v>52</v>
      </c>
      <c r="J28" s="21">
        <f>INDEX('Uppgifter för off. byggnader'!C:C,MATCH('Baseline_uppnått värde off.bygg'!A28,'Uppgifter för off. byggnader'!A:A,0))</f>
        <v>0</v>
      </c>
      <c r="K28" s="68">
        <f>'Referenser och källor'!$B$4</f>
        <v>0.3087248322147651</v>
      </c>
      <c r="L28" s="22">
        <f>J28*K28</f>
        <v>0</v>
      </c>
      <c r="M28" s="22">
        <f>'Referenser och källor'!$F$4</f>
        <v>1.0900000000000001</v>
      </c>
      <c r="N28" s="4">
        <f>J28*M28</f>
        <v>0</v>
      </c>
    </row>
    <row r="29" spans="1:280" s="4" customFormat="1" x14ac:dyDescent="0.2">
      <c r="A29" s="13" t="s">
        <v>89</v>
      </c>
      <c r="B29" s="21">
        <f>INDEX('Uppgifter för off. byggnader'!B:B,MATCH('Baseline_uppnått värde off.bygg'!A29,'Uppgifter för off. byggnader'!A:A,0))</f>
        <v>0</v>
      </c>
      <c r="C29" s="68">
        <f>'Referenser och källor'!$B$5</f>
        <v>5.2740434332988625E-2</v>
      </c>
      <c r="D29" s="22">
        <f t="shared" ref="D29:D39" si="5">B29*C29</f>
        <v>0</v>
      </c>
      <c r="E29" s="22">
        <f>'Referenser och källor'!$F$5</f>
        <v>0.82</v>
      </c>
      <c r="F29" s="4">
        <f t="shared" ref="F29:F39" si="6">B29*E29</f>
        <v>0</v>
      </c>
      <c r="I29" s="13" t="s">
        <v>89</v>
      </c>
      <c r="J29" s="21">
        <f>INDEX('Uppgifter för off. byggnader'!C:C,MATCH('Baseline_uppnått värde off.bygg'!A29,'Uppgifter för off. byggnader'!A:A,0))</f>
        <v>0</v>
      </c>
      <c r="K29" s="68">
        <f>'Referenser och källor'!$B$5</f>
        <v>5.2740434332988625E-2</v>
      </c>
      <c r="L29" s="22">
        <f>J29*K29</f>
        <v>0</v>
      </c>
      <c r="M29" s="22">
        <f>'Referenser och källor'!$F$5</f>
        <v>0.82</v>
      </c>
      <c r="N29" s="4">
        <f t="shared" ref="N29" si="7">J29*M29</f>
        <v>0</v>
      </c>
    </row>
    <row r="30" spans="1:280" s="4" customFormat="1" x14ac:dyDescent="0.2">
      <c r="A30" s="13" t="s">
        <v>54</v>
      </c>
      <c r="B30" s="21">
        <f>INDEX('Uppgifter för off. byggnader'!B:B,MATCH('Baseline_uppnått värde off.bygg'!A30,'Uppgifter för off. byggnader'!A:A,0))</f>
        <v>0</v>
      </c>
      <c r="C30" s="68">
        <f>'Referenser och källor'!$B$8</f>
        <v>0.25997952917093142</v>
      </c>
      <c r="D30" s="22">
        <f t="shared" si="5"/>
        <v>0</v>
      </c>
      <c r="E30" s="22">
        <f>'Referenser och källor'!$F$8</f>
        <v>1.0900000000000001</v>
      </c>
      <c r="F30" s="4">
        <f>B30*E30</f>
        <v>0</v>
      </c>
      <c r="I30" s="13" t="s">
        <v>54</v>
      </c>
      <c r="J30" s="21">
        <f>INDEX('Uppgifter för off. byggnader'!C:C,MATCH('Baseline_uppnått värde off.bygg'!A30,'Uppgifter för off. byggnader'!A:A,0))</f>
        <v>0</v>
      </c>
      <c r="K30" s="68">
        <f>'Referenser och källor'!$B$8</f>
        <v>0.25997952917093142</v>
      </c>
      <c r="L30" s="22">
        <f t="shared" ref="L30:L39" si="8">J30*K30</f>
        <v>0</v>
      </c>
      <c r="M30" s="22">
        <f>'Referenser och källor'!$F$8</f>
        <v>1.0900000000000001</v>
      </c>
      <c r="N30" s="4">
        <f>J30*M30</f>
        <v>0</v>
      </c>
    </row>
    <row r="31" spans="1:280" s="4" customFormat="1" x14ac:dyDescent="0.2">
      <c r="A31" s="13" t="s">
        <v>91</v>
      </c>
      <c r="B31" s="21">
        <f>INDEX('Uppgifter för off. byggnader'!B:B,MATCH('Baseline_uppnått värde off.bygg'!A31,'Uppgifter för off. byggnader'!A:A,0))</f>
        <v>0</v>
      </c>
      <c r="C31" s="68">
        <f>'Referenser och källor'!$B$9</f>
        <v>0.32040816326530613</v>
      </c>
      <c r="D31" s="22">
        <f>B31*C31</f>
        <v>0</v>
      </c>
      <c r="E31" s="22">
        <f>'Referenser och källor'!$F$9</f>
        <v>1.0900000000000001</v>
      </c>
      <c r="F31" s="4">
        <f t="shared" si="6"/>
        <v>0</v>
      </c>
      <c r="I31" s="13" t="s">
        <v>91</v>
      </c>
      <c r="J31" s="21">
        <f>INDEX('Uppgifter för off. byggnader'!C:C,MATCH('Baseline_uppnått värde off.bygg'!A31,'Uppgifter för off. byggnader'!A:A,0))</f>
        <v>0</v>
      </c>
      <c r="K31" s="68">
        <f>'Referenser och källor'!$B$9</f>
        <v>0.32040816326530613</v>
      </c>
      <c r="L31" s="22">
        <f t="shared" si="8"/>
        <v>0</v>
      </c>
      <c r="M31" s="22">
        <f>'Referenser och källor'!$F$9</f>
        <v>1.0900000000000001</v>
      </c>
      <c r="N31" s="4">
        <f>J31*M31</f>
        <v>0</v>
      </c>
    </row>
    <row r="32" spans="1:280" s="4" customFormat="1" x14ac:dyDescent="0.2">
      <c r="A32" s="13" t="s">
        <v>56</v>
      </c>
      <c r="B32" s="21">
        <f>INDEX('Uppgifter för off. byggnader'!B:B,MATCH('Baseline_uppnått värde off.bygg'!A32,'Uppgifter för off. byggnader'!A:A,0))</f>
        <v>0</v>
      </c>
      <c r="C32" s="68">
        <f>'Referenser och källor'!$B$11</f>
        <v>0.17142857142857146</v>
      </c>
      <c r="D32" s="22">
        <f t="shared" si="5"/>
        <v>0</v>
      </c>
      <c r="E32" s="22">
        <f>'Referenser och källor'!$F$11</f>
        <v>1.0900000000000001</v>
      </c>
      <c r="F32" s="4">
        <f t="shared" si="6"/>
        <v>0</v>
      </c>
      <c r="I32" s="13" t="s">
        <v>56</v>
      </c>
      <c r="J32" s="21">
        <f>INDEX('Uppgifter för off. byggnader'!C:C,MATCH('Baseline_uppnått värde off.bygg'!A32,'Uppgifter för off. byggnader'!A:A,0))</f>
        <v>0</v>
      </c>
      <c r="K32" s="68">
        <f>'Referenser och källor'!$B$11</f>
        <v>0.17142857142857146</v>
      </c>
      <c r="L32" s="22">
        <f t="shared" si="8"/>
        <v>0</v>
      </c>
      <c r="M32" s="22">
        <f>'Referenser och källor'!$F$11</f>
        <v>1.0900000000000001</v>
      </c>
      <c r="N32" s="4">
        <f t="shared" ref="N32:N37" si="9">J32*M32</f>
        <v>0</v>
      </c>
    </row>
    <row r="33" spans="1:20" s="4" customFormat="1" x14ac:dyDescent="0.2">
      <c r="A33" s="13" t="s">
        <v>55</v>
      </c>
      <c r="B33" s="21">
        <f>INDEX('Uppgifter för off. byggnader'!B:B,MATCH('Baseline_uppnått värde off.bygg'!A33,'Uppgifter för off. byggnader'!A:A,0))</f>
        <v>0</v>
      </c>
      <c r="C33" s="68">
        <f>'Referenser och källor'!$B$12</f>
        <v>0.11694915254237287</v>
      </c>
      <c r="D33" s="22">
        <f t="shared" si="5"/>
        <v>0</v>
      </c>
      <c r="E33" s="22">
        <f>'Referenser och källor'!$F$12</f>
        <v>1.0900000000000001</v>
      </c>
      <c r="F33" s="4">
        <f t="shared" si="6"/>
        <v>0</v>
      </c>
      <c r="I33" s="13" t="s">
        <v>55</v>
      </c>
      <c r="J33" s="21">
        <f>INDEX('Uppgifter för off. byggnader'!C:C,MATCH('Baseline_uppnått värde off.bygg'!A33,'Uppgifter för off. byggnader'!A:A,0))</f>
        <v>0</v>
      </c>
      <c r="K33" s="68">
        <f>'Referenser och källor'!$B$12</f>
        <v>0.11694915254237287</v>
      </c>
      <c r="L33" s="22">
        <f t="shared" si="8"/>
        <v>0</v>
      </c>
      <c r="M33" s="22">
        <f>'Referenser och källor'!$F$12</f>
        <v>1.0900000000000001</v>
      </c>
      <c r="N33" s="4">
        <f t="shared" si="9"/>
        <v>0</v>
      </c>
    </row>
    <row r="34" spans="1:20" s="4" customFormat="1" x14ac:dyDescent="0.2">
      <c r="A34" s="13" t="s">
        <v>58</v>
      </c>
      <c r="B34" s="21">
        <f>INDEX('Uppgifter för off. byggnader'!B:B,MATCH('Baseline_uppnått värde off.bygg'!A34,'Uppgifter för off. byggnader'!A:A,0))</f>
        <v>0</v>
      </c>
      <c r="C34" s="68">
        <f>'Referenser och källor'!$B$21</f>
        <v>0.12349726775956282</v>
      </c>
      <c r="D34" s="22">
        <f t="shared" si="5"/>
        <v>0</v>
      </c>
      <c r="E34" s="22">
        <f>'Referenser och källor'!$F$21</f>
        <v>1.06</v>
      </c>
      <c r="F34" s="4">
        <f t="shared" si="6"/>
        <v>0</v>
      </c>
      <c r="I34" s="13" t="s">
        <v>58</v>
      </c>
      <c r="J34" s="21">
        <f>INDEX('Uppgifter för off. byggnader'!C:C,MATCH('Baseline_uppnått värde off.bygg'!A34,'Uppgifter för off. byggnader'!A:A,0))</f>
        <v>0</v>
      </c>
      <c r="K34" s="68">
        <f>'Referenser och källor'!$B$21</f>
        <v>0.12349726775956282</v>
      </c>
      <c r="L34" s="22">
        <f t="shared" si="8"/>
        <v>0</v>
      </c>
      <c r="M34" s="22">
        <f>'Referenser och källor'!$F$21</f>
        <v>1.06</v>
      </c>
      <c r="N34" s="4">
        <f t="shared" si="9"/>
        <v>0</v>
      </c>
    </row>
    <row r="35" spans="1:20" s="4" customFormat="1" x14ac:dyDescent="0.2">
      <c r="A35" s="13" t="s">
        <v>57</v>
      </c>
      <c r="B35" s="21">
        <f>INDEX('Uppgifter för off. byggnader'!B:B,MATCH('Baseline_uppnått värde off.bygg'!A35,'Uppgifter för off. byggnader'!A:A,0))</f>
        <v>0</v>
      </c>
      <c r="C35" s="68">
        <f>'Referenser och källor'!$B$20</f>
        <v>5.0537634408602143E-2</v>
      </c>
      <c r="D35" s="22">
        <f t="shared" si="5"/>
        <v>0</v>
      </c>
      <c r="E35" s="22">
        <f>'Referenser och källor'!$F$20</f>
        <v>1.06</v>
      </c>
      <c r="F35" s="4">
        <f t="shared" si="6"/>
        <v>0</v>
      </c>
      <c r="I35" s="13" t="s">
        <v>57</v>
      </c>
      <c r="J35" s="21">
        <f>INDEX('Uppgifter för off. byggnader'!C:C,MATCH('Baseline_uppnått värde off.bygg'!A35,'Uppgifter för off. byggnader'!A:A,0))</f>
        <v>0</v>
      </c>
      <c r="K35" s="68">
        <f>'Referenser och källor'!$B$20</f>
        <v>5.0537634408602143E-2</v>
      </c>
      <c r="L35" s="22">
        <f t="shared" si="8"/>
        <v>0</v>
      </c>
      <c r="M35" s="22">
        <f>'Referenser och källor'!$F$20</f>
        <v>1.06</v>
      </c>
      <c r="N35" s="4">
        <f t="shared" si="9"/>
        <v>0</v>
      </c>
    </row>
    <row r="36" spans="1:20" s="4" customFormat="1" x14ac:dyDescent="0.2">
      <c r="A36" s="13" t="s">
        <v>61</v>
      </c>
      <c r="B36" s="21">
        <f>INDEX('Uppgifter för off. byggnader'!B:B,MATCH('Baseline_uppnått värde off.bygg'!A36,'Uppgifter för off. byggnader'!A:A,0))</f>
        <v>0</v>
      </c>
      <c r="C36" s="68">
        <f>'Referenser och källor'!$B$25</f>
        <v>0.25783987999999997</v>
      </c>
      <c r="D36" s="22">
        <f t="shared" si="5"/>
        <v>0</v>
      </c>
      <c r="E36" s="22">
        <f>'Referenser och källor'!$F$25</f>
        <v>1.1100000000000001</v>
      </c>
      <c r="F36" s="4">
        <f t="shared" si="6"/>
        <v>0</v>
      </c>
      <c r="I36" s="13" t="s">
        <v>61</v>
      </c>
      <c r="J36" s="21">
        <f>INDEX('Uppgifter för off. byggnader'!C:C,MATCH('Baseline_uppnått värde off.bygg'!A36,'Uppgifter för off. byggnader'!A:A,0))</f>
        <v>0</v>
      </c>
      <c r="K36" s="68">
        <f>'Referenser och källor'!$B$25</f>
        <v>0.25783987999999997</v>
      </c>
      <c r="L36" s="22">
        <f t="shared" si="8"/>
        <v>0</v>
      </c>
      <c r="M36" s="22">
        <f>'Referenser och källor'!$F$25</f>
        <v>1.1100000000000001</v>
      </c>
      <c r="N36" s="4">
        <f t="shared" si="9"/>
        <v>0</v>
      </c>
    </row>
    <row r="37" spans="1:20" s="4" customFormat="1" x14ac:dyDescent="0.2">
      <c r="A37" s="13" t="s">
        <v>60</v>
      </c>
      <c r="B37" s="21">
        <f>INDEX('Uppgifter för off. byggnader'!B:B,MATCH('Baseline_uppnått värde off.bygg'!A37,'Uppgifter för off. byggnader'!A:A,0))</f>
        <v>0</v>
      </c>
      <c r="C37" s="68">
        <f>'Referenser och källor'!$B$24</f>
        <v>5.7692307692307696E-2</v>
      </c>
      <c r="D37" s="22">
        <f t="shared" si="5"/>
        <v>0</v>
      </c>
      <c r="E37" s="22">
        <f>'Referenser och källor'!$F$24</f>
        <v>0.84800000000000009</v>
      </c>
      <c r="F37" s="4">
        <f t="shared" si="6"/>
        <v>0</v>
      </c>
      <c r="I37" s="13" t="s">
        <v>60</v>
      </c>
      <c r="J37" s="21">
        <f>INDEX('Uppgifter för off. byggnader'!C:C,MATCH('Baseline_uppnått värde off.bygg'!A37,'Uppgifter för off. byggnader'!A:A,0))</f>
        <v>0</v>
      </c>
      <c r="K37" s="68">
        <f>'Referenser och källor'!$B$24</f>
        <v>5.7692307692307696E-2</v>
      </c>
      <c r="L37" s="22">
        <f t="shared" si="8"/>
        <v>0</v>
      </c>
      <c r="M37" s="22">
        <f>'Referenser och källor'!$F$24</f>
        <v>0.84800000000000009</v>
      </c>
      <c r="N37" s="4">
        <f t="shared" si="9"/>
        <v>0</v>
      </c>
    </row>
    <row r="38" spans="1:20" s="4" customFormat="1" x14ac:dyDescent="0.2">
      <c r="A38" s="13" t="s">
        <v>59</v>
      </c>
      <c r="B38" s="21">
        <f>INDEX('Uppgifter för off. byggnader'!B:B,MATCH('Baseline_uppnått värde off.bygg'!A38,'Uppgifter för off. byggnader'!A:A,0))</f>
        <v>0</v>
      </c>
      <c r="C38" s="68">
        <f>'Referenser och källor'!$B$27</f>
        <v>4.1269841269841276E-2</v>
      </c>
      <c r="D38" s="22">
        <f t="shared" si="5"/>
        <v>0</v>
      </c>
      <c r="E38" s="22">
        <f>'Referenser och källor'!$F$27</f>
        <v>1.06</v>
      </c>
      <c r="F38" s="4">
        <f>B38*E38</f>
        <v>0</v>
      </c>
      <c r="I38" s="13" t="s">
        <v>59</v>
      </c>
      <c r="J38" s="21">
        <f>INDEX('Uppgifter för off. byggnader'!C:C,MATCH('Baseline_uppnått värde off.bygg'!A38,'Uppgifter för off. byggnader'!A:A,0))</f>
        <v>0</v>
      </c>
      <c r="K38" s="68">
        <f>'Referenser och källor'!$B$27</f>
        <v>4.1269841269841276E-2</v>
      </c>
      <c r="L38" s="22">
        <f t="shared" si="8"/>
        <v>0</v>
      </c>
      <c r="M38" s="22">
        <f>'Referenser och källor'!$F$27</f>
        <v>1.06</v>
      </c>
      <c r="N38" s="4">
        <f>J38*M38</f>
        <v>0</v>
      </c>
    </row>
    <row r="39" spans="1:20" s="4" customFormat="1" x14ac:dyDescent="0.2">
      <c r="A39" s="13" t="s">
        <v>90</v>
      </c>
      <c r="B39" s="21">
        <f>INDEX('Uppgifter för off. byggnader'!B:B,MATCH('Baseline_uppnått värde off.bygg'!A39,'Uppgifter för off. byggnader'!A:A,0))</f>
        <v>0</v>
      </c>
      <c r="C39" s="68">
        <f>'Referenser och källor'!$B$31</f>
        <v>0.24272727272727271</v>
      </c>
      <c r="D39" s="22">
        <f t="shared" si="5"/>
        <v>0</v>
      </c>
      <c r="E39" s="22">
        <f>'Referenser och källor'!$F$31</f>
        <v>1.1000000000000001</v>
      </c>
      <c r="F39" s="4">
        <f t="shared" si="6"/>
        <v>0</v>
      </c>
      <c r="I39" s="13" t="s">
        <v>90</v>
      </c>
      <c r="J39" s="21">
        <f>INDEX('Uppgifter för off. byggnader'!C:C,MATCH('Baseline_uppnått värde off.bygg'!A39,'Uppgifter för off. byggnader'!A:A,0))</f>
        <v>0</v>
      </c>
      <c r="K39" s="68">
        <f>'Referenser och källor'!$B$31</f>
        <v>0.24272727272727271</v>
      </c>
      <c r="L39" s="22">
        <f t="shared" si="8"/>
        <v>0</v>
      </c>
      <c r="M39" s="22">
        <f>'Referenser och källor'!$F$31</f>
        <v>1.1000000000000001</v>
      </c>
      <c r="N39" s="4">
        <f t="shared" ref="N39" si="10">J39*M39</f>
        <v>0</v>
      </c>
    </row>
    <row r="40" spans="1:20" s="4" customFormat="1" ht="33" customHeight="1" thickBot="1" x14ac:dyDescent="0.3">
      <c r="A40" s="23" t="s">
        <v>7</v>
      </c>
      <c r="B40" s="24">
        <f>SUM(B28:B39)</f>
        <v>0</v>
      </c>
      <c r="C40" s="24"/>
      <c r="D40" s="24">
        <f>SUM(D28:D39)</f>
        <v>0</v>
      </c>
      <c r="E40" s="23"/>
      <c r="F40" s="23">
        <f>SUM(F28:F39)</f>
        <v>0</v>
      </c>
      <c r="I40" s="23" t="s">
        <v>7</v>
      </c>
      <c r="J40" s="24">
        <f>SUM(J28:J39)</f>
        <v>0</v>
      </c>
      <c r="K40" s="24"/>
      <c r="L40" s="24">
        <f>SUM(L28:L39)</f>
        <v>0</v>
      </c>
      <c r="M40" s="23"/>
      <c r="N40" s="23">
        <f>SUM(N28:N39)</f>
        <v>0</v>
      </c>
    </row>
    <row r="41" spans="1:20" s="4" customFormat="1" ht="15.75" thickTop="1" x14ac:dyDescent="0.2"/>
    <row r="42" spans="1:20" s="13" customFormat="1" ht="15.75" x14ac:dyDescent="0.25">
      <c r="A42" s="8"/>
      <c r="B42" s="31"/>
      <c r="C42" s="31"/>
      <c r="D42" s="31"/>
      <c r="E42" s="8"/>
      <c r="F42" s="8"/>
      <c r="G42" s="4"/>
      <c r="H42" s="4"/>
      <c r="I42" s="8"/>
      <c r="J42" s="31"/>
      <c r="K42" s="31"/>
      <c r="L42" s="31"/>
      <c r="M42" s="8"/>
      <c r="N42" s="8"/>
      <c r="O42" s="4"/>
      <c r="P42" s="4"/>
      <c r="Q42" s="4"/>
      <c r="R42" s="4"/>
      <c r="S42" s="4"/>
      <c r="T42" s="4"/>
    </row>
    <row r="43" spans="1:20" s="13" customFormat="1" x14ac:dyDescent="0.2">
      <c r="A43" s="20"/>
      <c r="B43" s="26"/>
      <c r="C43" s="4"/>
      <c r="D43" s="4"/>
      <c r="E43" s="4"/>
      <c r="F43" s="4"/>
      <c r="G43" s="4"/>
      <c r="H43" s="4"/>
      <c r="I43" s="20"/>
      <c r="J43" s="26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3" customFormat="1" ht="19.7" customHeight="1" x14ac:dyDescent="0.25">
      <c r="C44" s="4"/>
      <c r="D44" s="154" t="s">
        <v>15</v>
      </c>
      <c r="E44" s="154"/>
      <c r="F44" s="35"/>
      <c r="G44" s="4"/>
      <c r="H44" s="4"/>
      <c r="K44" s="4"/>
      <c r="L44" s="154" t="s">
        <v>92</v>
      </c>
      <c r="M44" s="154"/>
      <c r="N44" s="35"/>
      <c r="O44" s="4"/>
      <c r="P44" s="4"/>
      <c r="Q44" s="4"/>
      <c r="R44" s="4"/>
      <c r="S44" s="4"/>
      <c r="T44" s="4"/>
    </row>
    <row r="45" spans="1:20" s="13" customFormat="1" ht="22.35" customHeight="1" x14ac:dyDescent="0.25">
      <c r="C45" s="22">
        <f>'Referenser och källor'!$F$34</f>
        <v>1.01</v>
      </c>
      <c r="D45" s="154" t="s">
        <v>16</v>
      </c>
      <c r="E45" s="154"/>
      <c r="F45" s="35">
        <f>B26+B40</f>
        <v>0</v>
      </c>
      <c r="G45" s="4"/>
      <c r="H45" s="4"/>
      <c r="K45" s="4"/>
      <c r="L45" s="154" t="s">
        <v>16</v>
      </c>
      <c r="M45" s="154"/>
      <c r="N45" s="93">
        <f>J26+J40</f>
        <v>0</v>
      </c>
      <c r="O45" s="4"/>
      <c r="P45" s="4"/>
      <c r="Q45" s="4"/>
      <c r="R45" s="4"/>
      <c r="S45" s="4"/>
      <c r="T45" s="4"/>
    </row>
    <row r="46" spans="1:20" s="13" customFormat="1" ht="18.600000000000001" customHeight="1" x14ac:dyDescent="0.25">
      <c r="C46" s="4"/>
      <c r="D46" s="154" t="s">
        <v>93</v>
      </c>
      <c r="E46" s="154"/>
      <c r="F46" s="35">
        <f>F26+F40</f>
        <v>0</v>
      </c>
      <c r="G46" s="4"/>
      <c r="H46" s="4"/>
      <c r="K46" s="4"/>
      <c r="L46" s="154" t="s">
        <v>93</v>
      </c>
      <c r="M46" s="154"/>
      <c r="N46" s="93">
        <f>N26+N40</f>
        <v>0</v>
      </c>
      <c r="O46" s="4"/>
      <c r="P46" s="4"/>
      <c r="Q46" s="4"/>
      <c r="R46" s="4"/>
      <c r="S46" s="4"/>
      <c r="T46" s="4"/>
    </row>
    <row r="47" spans="1:20" s="13" customFormat="1" ht="21.6" customHeight="1" x14ac:dyDescent="0.25">
      <c r="C47" s="4"/>
      <c r="D47" s="154" t="s">
        <v>143</v>
      </c>
      <c r="E47" s="154"/>
      <c r="F47" s="93">
        <f>D26+D40</f>
        <v>0</v>
      </c>
      <c r="G47" s="4"/>
      <c r="H47" s="4"/>
      <c r="K47" s="4"/>
      <c r="L47" s="154" t="s">
        <v>143</v>
      </c>
      <c r="M47" s="154"/>
      <c r="N47" s="93">
        <f>L26+L40</f>
        <v>0</v>
      </c>
      <c r="O47" s="4"/>
      <c r="P47" s="4"/>
      <c r="Q47" s="4"/>
      <c r="R47" s="4"/>
      <c r="S47" s="4"/>
      <c r="T47" s="4"/>
    </row>
    <row r="48" spans="1:20" s="13" customFormat="1" x14ac:dyDescent="0.2">
      <c r="A48" s="4"/>
      <c r="B48" s="10"/>
      <c r="C48" s="4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7:17" s="13" customFormat="1" x14ac:dyDescent="0.2">
      <c r="Q49" s="100"/>
    </row>
    <row r="50" spans="17:17" s="13" customFormat="1" x14ac:dyDescent="0.2">
      <c r="Q50" s="100"/>
    </row>
    <row r="51" spans="17:17" s="13" customFormat="1" x14ac:dyDescent="0.2">
      <c r="Q51" s="100"/>
    </row>
    <row r="52" spans="17:17" s="3" customFormat="1" ht="15.75" x14ac:dyDescent="0.25"/>
  </sheetData>
  <sheetProtection sheet="1" objects="1" scenarios="1"/>
  <mergeCells count="9">
    <mergeCell ref="D46:E46"/>
    <mergeCell ref="L46:M46"/>
    <mergeCell ref="D47:E47"/>
    <mergeCell ref="L47:M47"/>
    <mergeCell ref="I3:N3"/>
    <mergeCell ref="D44:E44"/>
    <mergeCell ref="L44:M44"/>
    <mergeCell ref="D45:E45"/>
    <mergeCell ref="L45:M4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0CE3-47D6-4043-8EE3-51FC9A984F45}">
  <sheetPr>
    <tabColor rgb="FFFF0000"/>
  </sheetPr>
  <dimension ref="A1:JT54"/>
  <sheetViews>
    <sheetView zoomScale="60" zoomScaleNormal="60" workbookViewId="0">
      <selection sqref="A1:N1"/>
    </sheetView>
  </sheetViews>
  <sheetFormatPr defaultColWidth="8.85546875" defaultRowHeight="15" x14ac:dyDescent="0.25"/>
  <cols>
    <col min="1" max="1" width="56.42578125" style="13" customWidth="1"/>
    <col min="2" max="2" width="19.42578125" style="13" bestFit="1" customWidth="1"/>
    <col min="3" max="3" width="24.5703125" style="13" bestFit="1" customWidth="1"/>
    <col min="4" max="4" width="17.5703125" style="13" bestFit="1" customWidth="1"/>
    <col min="5" max="5" width="39.42578125" style="13" customWidth="1"/>
    <col min="6" max="6" width="16.5703125" style="13" bestFit="1" customWidth="1"/>
    <col min="7" max="8" width="8.85546875" style="13"/>
    <col min="9" max="9" width="44.140625" style="13" bestFit="1" customWidth="1"/>
    <col min="10" max="10" width="19.42578125" style="13" bestFit="1" customWidth="1"/>
    <col min="11" max="11" width="24.5703125" style="13" bestFit="1" customWidth="1"/>
    <col min="12" max="12" width="17.5703125" style="13" bestFit="1" customWidth="1"/>
    <col min="13" max="13" width="42" style="13" customWidth="1"/>
    <col min="14" max="14" width="17.85546875" style="13" bestFit="1" customWidth="1"/>
    <col min="15" max="16" width="8.85546875" style="13"/>
    <col min="17" max="17" width="43.7109375" bestFit="1" customWidth="1"/>
    <col min="18" max="18" width="11.5703125" bestFit="1" customWidth="1"/>
    <col min="19" max="16384" width="8.85546875" style="13"/>
  </cols>
  <sheetData>
    <row r="1" spans="1:20" ht="32.450000000000003" customHeight="1" x14ac:dyDescent="0.4">
      <c r="A1" s="17" t="s">
        <v>63</v>
      </c>
    </row>
    <row r="2" spans="1:20" ht="28.7" customHeight="1" x14ac:dyDescent="0.25">
      <c r="A2" s="45" t="s">
        <v>127</v>
      </c>
      <c r="B2" s="18"/>
      <c r="I2" s="6"/>
      <c r="J2" s="18"/>
    </row>
    <row r="3" spans="1:20" ht="25.7" customHeight="1" x14ac:dyDescent="0.25">
      <c r="A3" s="46" t="s">
        <v>18</v>
      </c>
      <c r="B3" s="46"/>
      <c r="C3" s="46"/>
      <c r="D3" s="46"/>
      <c r="E3" s="46"/>
      <c r="F3" s="46"/>
      <c r="I3" s="156" t="s">
        <v>19</v>
      </c>
      <c r="J3" s="156"/>
      <c r="K3" s="156"/>
      <c r="L3" s="156"/>
      <c r="M3" s="156"/>
      <c r="N3" s="156"/>
    </row>
    <row r="4" spans="1:20" ht="31.5" x14ac:dyDescent="0.25">
      <c r="A4" s="7" t="s">
        <v>176</v>
      </c>
      <c r="B4" s="28" t="s">
        <v>66</v>
      </c>
      <c r="C4" s="28" t="s">
        <v>67</v>
      </c>
      <c r="D4" s="28" t="s">
        <v>64</v>
      </c>
      <c r="E4" s="28" t="s">
        <v>17</v>
      </c>
      <c r="F4" s="28" t="s">
        <v>65</v>
      </c>
      <c r="G4" s="4"/>
      <c r="H4" s="4"/>
      <c r="I4" s="7" t="s">
        <v>176</v>
      </c>
      <c r="J4" s="28" t="s">
        <v>66</v>
      </c>
      <c r="K4" s="28" t="s">
        <v>67</v>
      </c>
      <c r="L4" s="28" t="s">
        <v>64</v>
      </c>
      <c r="M4" s="28" t="s">
        <v>17</v>
      </c>
      <c r="N4" s="28" t="s">
        <v>65</v>
      </c>
      <c r="O4" s="4"/>
      <c r="P4" s="4"/>
      <c r="S4" s="4"/>
      <c r="T4" s="4"/>
    </row>
    <row r="5" spans="1:20" ht="15.75" x14ac:dyDescent="0.25">
      <c r="A5" s="4" t="s">
        <v>36</v>
      </c>
      <c r="B5" s="21">
        <f>INDEX('Uppgifter för företag'!B:B,MATCH('Baseline_uppnått värde företag'!A5,'Uppgifter för företag'!A:A,0))</f>
        <v>0</v>
      </c>
      <c r="C5" s="68">
        <f>'Referenser och källor'!$B$6</f>
        <v>1.008E-4</v>
      </c>
      <c r="D5" s="22">
        <f>B5*C5</f>
        <v>0</v>
      </c>
      <c r="E5" s="22">
        <f>'Referenser och källor'!$F$6</f>
        <v>0.82</v>
      </c>
      <c r="F5" s="4">
        <f>B5*E5</f>
        <v>0</v>
      </c>
      <c r="G5" s="4"/>
      <c r="H5" s="4"/>
      <c r="I5" s="4" t="s">
        <v>36</v>
      </c>
      <c r="J5" s="21">
        <f>INDEX('Uppgifter för företag'!C:C,MATCH('Baseline_uppnått värde företag'!A5,'Uppgifter för företag'!A:A,0))</f>
        <v>0</v>
      </c>
      <c r="K5" s="68">
        <f>'Referenser och källor'!$B$6</f>
        <v>1.008E-4</v>
      </c>
      <c r="L5" s="22">
        <f t="shared" ref="L5:L25" si="0">J5*K5</f>
        <v>0</v>
      </c>
      <c r="M5" s="22">
        <f>'Referenser och källor'!$F$6</f>
        <v>0.82</v>
      </c>
      <c r="N5" s="4">
        <f t="shared" ref="N5:N25" si="1">J5*M5</f>
        <v>0</v>
      </c>
      <c r="O5" s="4"/>
      <c r="P5" s="4"/>
      <c r="S5" s="4"/>
      <c r="T5" s="4"/>
    </row>
    <row r="6" spans="1:20" ht="15.75" x14ac:dyDescent="0.25">
      <c r="A6" s="4" t="s">
        <v>11</v>
      </c>
      <c r="B6" s="21">
        <f>INDEX('Uppgifter för företag'!B:B,MATCH('Baseline_uppnått värde företag'!A6,'Uppgifter för företag'!A:A,0))</f>
        <v>0</v>
      </c>
      <c r="C6" s="68">
        <f>'Referenser och källor'!$B$7</f>
        <v>2.0159999999999999E-4</v>
      </c>
      <c r="D6" s="34">
        <f>B6*C6</f>
        <v>0</v>
      </c>
      <c r="E6" s="22">
        <f>'Referenser och källor'!$F$7</f>
        <v>1.06</v>
      </c>
      <c r="F6" s="4">
        <f t="shared" ref="F6:F25" si="2">B6*E6</f>
        <v>0</v>
      </c>
      <c r="G6" s="4"/>
      <c r="H6" s="4"/>
      <c r="I6" s="4" t="s">
        <v>11</v>
      </c>
      <c r="J6" s="21">
        <f>INDEX('Uppgifter för företag'!C:C,MATCH('Baseline_uppnått värde företag'!A6,'Uppgifter för företag'!A:A,0))</f>
        <v>0</v>
      </c>
      <c r="K6" s="68">
        <f>'Referenser och källor'!$B$7</f>
        <v>2.0159999999999999E-4</v>
      </c>
      <c r="L6" s="22">
        <f t="shared" si="0"/>
        <v>0</v>
      </c>
      <c r="M6" s="22">
        <f>'Referenser och källor'!$F$7</f>
        <v>1.06</v>
      </c>
      <c r="N6" s="4">
        <f t="shared" si="1"/>
        <v>0</v>
      </c>
      <c r="O6" s="4"/>
      <c r="P6" s="4"/>
      <c r="S6" s="4"/>
      <c r="T6" s="4"/>
    </row>
    <row r="7" spans="1:20" ht="15.75" x14ac:dyDescent="0.25">
      <c r="A7" s="4" t="s">
        <v>29</v>
      </c>
      <c r="B7" s="21">
        <f>INDEX('Uppgifter för företag'!B:B,MATCH('Baseline_uppnått värde företag'!A7,'Uppgifter för företag'!A:A,0))</f>
        <v>0</v>
      </c>
      <c r="C7" s="68">
        <f>'Referenser och källor'!$B$10</f>
        <v>0.25933679999999998</v>
      </c>
      <c r="D7" s="22">
        <f t="shared" ref="D7:D24" si="3">B7*C7</f>
        <v>0</v>
      </c>
      <c r="E7" s="22">
        <f>'Referenser och källor'!$F$10</f>
        <v>1.0900000000000001</v>
      </c>
      <c r="F7" s="4">
        <f t="shared" si="2"/>
        <v>0</v>
      </c>
      <c r="G7" s="4"/>
      <c r="H7" s="4"/>
      <c r="I7" s="4" t="s">
        <v>29</v>
      </c>
      <c r="J7" s="21">
        <f>INDEX('Uppgifter för företag'!C:C,MATCH('Baseline_uppnått värde företag'!A7,'Uppgifter för företag'!A:A,0))</f>
        <v>0</v>
      </c>
      <c r="K7" s="68">
        <f>'Referenser och källor'!$B$10</f>
        <v>0.25933679999999998</v>
      </c>
      <c r="L7" s="22">
        <f t="shared" si="0"/>
        <v>0</v>
      </c>
      <c r="M7" s="22">
        <f>'Referenser och källor'!$F$10</f>
        <v>1.0900000000000001</v>
      </c>
      <c r="N7" s="4">
        <f t="shared" si="1"/>
        <v>0</v>
      </c>
      <c r="O7" s="4"/>
      <c r="P7" s="4"/>
      <c r="S7" s="4"/>
      <c r="T7" s="4"/>
    </row>
    <row r="8" spans="1:20" ht="15.75" x14ac:dyDescent="0.25">
      <c r="A8" s="4" t="s">
        <v>85</v>
      </c>
      <c r="B8" s="21">
        <f>INDEX('Uppgifter för företag'!B:B,MATCH('Baseline_uppnått värde företag'!A8,'Uppgifter för företag'!A:A,0))</f>
        <v>0</v>
      </c>
      <c r="C8" s="68">
        <f>'Referenser och källor'!$B$14</f>
        <v>7.2300000000000003E-3</v>
      </c>
      <c r="D8" s="22">
        <f t="shared" si="3"/>
        <v>0</v>
      </c>
      <c r="E8" s="22">
        <f>'Referenser och källor'!$F$14</f>
        <v>1.8</v>
      </c>
      <c r="F8" s="4">
        <f t="shared" si="2"/>
        <v>0</v>
      </c>
      <c r="G8" s="4"/>
      <c r="H8" s="4"/>
      <c r="I8" s="4" t="s">
        <v>85</v>
      </c>
      <c r="J8" s="21">
        <f>INDEX('Uppgifter för företag'!C:C,MATCH('Baseline_uppnått värde företag'!A8,'Uppgifter för företag'!A:A,0))</f>
        <v>0</v>
      </c>
      <c r="K8" s="68">
        <f>'Referenser och källor'!$B$14</f>
        <v>7.2300000000000003E-3</v>
      </c>
      <c r="L8" s="22">
        <f t="shared" si="0"/>
        <v>0</v>
      </c>
      <c r="M8" s="22">
        <f>'Referenser och källor'!$F$14</f>
        <v>1.8</v>
      </c>
      <c r="N8" s="4">
        <f t="shared" si="1"/>
        <v>0</v>
      </c>
      <c r="O8" s="4"/>
      <c r="P8" s="4"/>
      <c r="S8" s="4"/>
      <c r="T8" s="4"/>
    </row>
    <row r="9" spans="1:20" ht="15.75" x14ac:dyDescent="0.25">
      <c r="A9" s="4" t="s">
        <v>22</v>
      </c>
      <c r="B9" s="21">
        <f>INDEX('Uppgifter för företag'!B:B,MATCH('Baseline_uppnått värde företag'!A9,'Uppgifter för företag'!A:A,0))</f>
        <v>0</v>
      </c>
      <c r="C9" s="68">
        <f>'Referenser och källor'!$B$15</f>
        <v>1.5639999999999998E-2</v>
      </c>
      <c r="D9" s="22">
        <f t="shared" si="3"/>
        <v>0</v>
      </c>
      <c r="E9" s="22">
        <f>'Referenser och källor'!$F$15</f>
        <v>1.8</v>
      </c>
      <c r="F9" s="4">
        <f t="shared" si="2"/>
        <v>0</v>
      </c>
      <c r="G9" s="4"/>
      <c r="H9" s="4"/>
      <c r="I9" s="4" t="s">
        <v>22</v>
      </c>
      <c r="J9" s="21">
        <f>INDEX('Uppgifter för företag'!C:C,MATCH('Baseline_uppnått värde företag'!A9,'Uppgifter för företag'!A:A,0))</f>
        <v>0</v>
      </c>
      <c r="K9" s="68">
        <f>'Referenser och källor'!$B$15</f>
        <v>1.5639999999999998E-2</v>
      </c>
      <c r="L9" s="22">
        <f t="shared" si="0"/>
        <v>0</v>
      </c>
      <c r="M9" s="22">
        <f>'Referenser och källor'!$F$15</f>
        <v>1.8</v>
      </c>
      <c r="N9" s="4">
        <f t="shared" si="1"/>
        <v>0</v>
      </c>
      <c r="O9" s="4"/>
      <c r="P9" s="4"/>
      <c r="S9" s="4"/>
      <c r="T9" s="4"/>
    </row>
    <row r="10" spans="1:20" ht="15.75" x14ac:dyDescent="0.25">
      <c r="A10" s="4" t="s">
        <v>21</v>
      </c>
      <c r="B10" s="21">
        <f>INDEX('Uppgifter för företag'!B:B,MATCH('Baseline_uppnått värde företag'!A10,'Uppgifter för företag'!A:A,0))</f>
        <v>0</v>
      </c>
      <c r="C10" s="68">
        <f>'Referenser och källor'!$B$13</f>
        <v>2.5000000000000001E-2</v>
      </c>
      <c r="D10" s="22">
        <f t="shared" si="3"/>
        <v>0</v>
      </c>
      <c r="E10" s="22">
        <f>'Referenser och källor'!$F$13</f>
        <v>1.8</v>
      </c>
      <c r="F10" s="4">
        <f t="shared" si="2"/>
        <v>0</v>
      </c>
      <c r="G10" s="4"/>
      <c r="H10" s="4"/>
      <c r="I10" s="4" t="s">
        <v>21</v>
      </c>
      <c r="J10" s="21">
        <f>INDEX('Uppgifter för företag'!C:C,MATCH('Baseline_uppnått värde företag'!A10,'Uppgifter för företag'!A:A,0))</f>
        <v>0</v>
      </c>
      <c r="K10" s="68">
        <f>'Referenser och källor'!$B$13</f>
        <v>2.5000000000000001E-2</v>
      </c>
      <c r="L10" s="22">
        <f t="shared" si="0"/>
        <v>0</v>
      </c>
      <c r="M10" s="22">
        <f>'Referenser och källor'!$F$13</f>
        <v>1.8</v>
      </c>
      <c r="N10" s="4">
        <f t="shared" si="1"/>
        <v>0</v>
      </c>
      <c r="O10" s="4"/>
      <c r="P10" s="4"/>
      <c r="S10" s="4"/>
      <c r="T10" s="4"/>
    </row>
    <row r="11" spans="1:20" ht="15.75" x14ac:dyDescent="0.25">
      <c r="A11" s="4" t="s">
        <v>23</v>
      </c>
      <c r="B11" s="21">
        <f>INDEX('Uppgifter för företag'!B:B,MATCH('Baseline_uppnått värde företag'!A11,'Uppgifter för företag'!A:A,0))</f>
        <v>0</v>
      </c>
      <c r="C11" s="68">
        <f>'Referenser och källor'!$B$16</f>
        <v>1.9E-2</v>
      </c>
      <c r="D11" s="22">
        <f t="shared" si="3"/>
        <v>0</v>
      </c>
      <c r="E11" s="22">
        <f>'Referenser och källor'!$F$16</f>
        <v>0.7</v>
      </c>
      <c r="F11" s="4">
        <f t="shared" si="2"/>
        <v>0</v>
      </c>
      <c r="G11" s="4"/>
      <c r="H11" s="4"/>
      <c r="I11" s="4" t="s">
        <v>23</v>
      </c>
      <c r="J11" s="21">
        <f>INDEX('Uppgifter för företag'!C:C,MATCH('Baseline_uppnått värde företag'!A11,'Uppgifter för företag'!A:A,0))</f>
        <v>0</v>
      </c>
      <c r="K11" s="68">
        <f>'Referenser och källor'!$B$16</f>
        <v>1.9E-2</v>
      </c>
      <c r="L11" s="22">
        <f t="shared" si="0"/>
        <v>0</v>
      </c>
      <c r="M11" s="22">
        <f>'Referenser och källor'!$F$16</f>
        <v>0.7</v>
      </c>
      <c r="N11" s="4">
        <f t="shared" si="1"/>
        <v>0</v>
      </c>
      <c r="O11" s="4"/>
      <c r="P11" s="4"/>
      <c r="S11" s="4"/>
      <c r="T11" s="4"/>
    </row>
    <row r="12" spans="1:20" ht="15.75" x14ac:dyDescent="0.25">
      <c r="A12" s="4" t="s">
        <v>26</v>
      </c>
      <c r="B12" s="21">
        <f>INDEX('Uppgifter för företag'!B:B,MATCH('Baseline_uppnått värde företag'!A12,'Uppgifter för företag'!A:A,0))</f>
        <v>0</v>
      </c>
      <c r="C12" s="68">
        <f>'Referenser och källor'!$B$17</f>
        <v>0.25933679999999998</v>
      </c>
      <c r="D12" s="22">
        <f t="shared" si="3"/>
        <v>0</v>
      </c>
      <c r="E12" s="22">
        <f>'Referenser och källor'!$F$17</f>
        <v>1.1100000000000001</v>
      </c>
      <c r="F12" s="4">
        <f t="shared" si="2"/>
        <v>0</v>
      </c>
      <c r="G12" s="4"/>
      <c r="H12" s="4"/>
      <c r="I12" s="4" t="s">
        <v>26</v>
      </c>
      <c r="J12" s="21">
        <f>INDEX('Uppgifter för företag'!C:C,MATCH('Baseline_uppnått värde företag'!A12,'Uppgifter för företag'!A:A,0))</f>
        <v>0</v>
      </c>
      <c r="K12" s="68">
        <f>'Referenser och källor'!$B$17</f>
        <v>0.25933679999999998</v>
      </c>
      <c r="L12" s="22">
        <f t="shared" si="0"/>
        <v>0</v>
      </c>
      <c r="M12" s="22">
        <f>'Referenser och källor'!$F$17</f>
        <v>1.1100000000000001</v>
      </c>
      <c r="N12" s="4">
        <f t="shared" si="1"/>
        <v>0</v>
      </c>
      <c r="O12" s="4"/>
      <c r="P12" s="4"/>
      <c r="S12" s="4"/>
      <c r="T12" s="4"/>
    </row>
    <row r="13" spans="1:20" ht="15.75" x14ac:dyDescent="0.25">
      <c r="A13" s="4" t="s">
        <v>28</v>
      </c>
      <c r="B13" s="21">
        <f>INDEX('Uppgifter för företag'!B:B,MATCH('Baseline_uppnått värde företag'!A13,'Uppgifter för företag'!A:A,0))</f>
        <v>0</v>
      </c>
      <c r="C13" s="68">
        <f>'Referenser och källor'!$B$18</f>
        <v>0.27452160000000003</v>
      </c>
      <c r="D13" s="22">
        <f t="shared" si="3"/>
        <v>0</v>
      </c>
      <c r="E13" s="22">
        <f>'Referenser och källor'!$F$18</f>
        <v>1.1100000000000001</v>
      </c>
      <c r="F13" s="4">
        <f t="shared" si="2"/>
        <v>0</v>
      </c>
      <c r="G13" s="4"/>
      <c r="H13" s="4"/>
      <c r="I13" s="4" t="s">
        <v>28</v>
      </c>
      <c r="J13" s="21">
        <f>INDEX('Uppgifter för företag'!C:C,MATCH('Baseline_uppnått värde företag'!A13,'Uppgifter för företag'!A:A,0))</f>
        <v>0</v>
      </c>
      <c r="K13" s="68">
        <f>'Referenser och källor'!$B$18</f>
        <v>0.27452160000000003</v>
      </c>
      <c r="L13" s="22">
        <f t="shared" si="0"/>
        <v>0</v>
      </c>
      <c r="M13" s="22">
        <f>'Referenser och källor'!$F$18</f>
        <v>1.1100000000000001</v>
      </c>
      <c r="N13" s="4">
        <f t="shared" si="1"/>
        <v>0</v>
      </c>
      <c r="O13" s="4"/>
      <c r="P13" s="4"/>
      <c r="S13" s="4"/>
      <c r="T13" s="4"/>
    </row>
    <row r="14" spans="1:20" ht="15.75" x14ac:dyDescent="0.25">
      <c r="A14" s="4" t="s">
        <v>20</v>
      </c>
      <c r="B14" s="21">
        <f>INDEX('Uppgifter för företag'!B:B,MATCH('Baseline_uppnått värde företag'!A14,'Uppgifter för företag'!A:A,0))</f>
        <v>0</v>
      </c>
      <c r="C14" s="68">
        <f>'Referenser och källor'!$B$19</f>
        <v>9.0400000000000008E-2</v>
      </c>
      <c r="D14" s="22">
        <f t="shared" si="3"/>
        <v>0</v>
      </c>
      <c r="E14" s="22">
        <f>'Referenser och källor'!$F$19</f>
        <v>1.8</v>
      </c>
      <c r="F14" s="4">
        <f t="shared" si="2"/>
        <v>0</v>
      </c>
      <c r="G14" s="4"/>
      <c r="H14" s="4"/>
      <c r="I14" s="4" t="s">
        <v>20</v>
      </c>
      <c r="J14" s="21">
        <f>INDEX('Uppgifter för företag'!C:C,MATCH('Baseline_uppnått värde företag'!A14,'Uppgifter för företag'!A:A,0))</f>
        <v>0</v>
      </c>
      <c r="K14" s="68">
        <f>'Referenser och källor'!$B$19</f>
        <v>9.0400000000000008E-2</v>
      </c>
      <c r="L14" s="22">
        <f t="shared" si="0"/>
        <v>0</v>
      </c>
      <c r="M14" s="22">
        <f>'Referenser och källor'!$F$19</f>
        <v>1.8</v>
      </c>
      <c r="N14" s="4">
        <f t="shared" si="1"/>
        <v>0</v>
      </c>
      <c r="O14" s="4"/>
      <c r="P14" s="4"/>
      <c r="S14" s="4"/>
      <c r="T14" s="4"/>
    </row>
    <row r="15" spans="1:20" ht="15.75" x14ac:dyDescent="0.25">
      <c r="A15" s="4" t="s">
        <v>2</v>
      </c>
      <c r="B15" s="21">
        <f>INDEX('Uppgifter för företag'!B:B,MATCH('Baseline_uppnått värde företag'!A15,'Uppgifter för företag'!A:A,0))</f>
        <v>0</v>
      </c>
      <c r="C15" s="68">
        <f>'Referenser och källor'!$B$22</f>
        <v>5.6000000000000001E-2</v>
      </c>
      <c r="D15" s="22">
        <f t="shared" si="3"/>
        <v>0</v>
      </c>
      <c r="E15" s="22">
        <f>'Referenser och källor'!$F$22</f>
        <v>0.6</v>
      </c>
      <c r="F15" s="4">
        <f t="shared" si="2"/>
        <v>0</v>
      </c>
      <c r="G15" s="4"/>
      <c r="H15" s="4"/>
      <c r="I15" s="4" t="s">
        <v>2</v>
      </c>
      <c r="J15" s="21">
        <f>INDEX('Uppgifter för företag'!C:C,MATCH('Baseline_uppnått värde företag'!A15,'Uppgifter för företag'!A:A,0))</f>
        <v>0</v>
      </c>
      <c r="K15" s="68">
        <f>'Referenser och källor'!$B$22</f>
        <v>5.6000000000000001E-2</v>
      </c>
      <c r="L15" s="22">
        <f t="shared" si="0"/>
        <v>0</v>
      </c>
      <c r="M15" s="22">
        <f>'Referenser och källor'!$F$22</f>
        <v>0.6</v>
      </c>
      <c r="N15" s="4">
        <f t="shared" si="1"/>
        <v>0</v>
      </c>
      <c r="O15" s="4"/>
      <c r="P15" s="4"/>
      <c r="S15" s="4"/>
      <c r="T15" s="4"/>
    </row>
    <row r="16" spans="1:20" ht="15.75" x14ac:dyDescent="0.25">
      <c r="A16" s="4" t="s">
        <v>1</v>
      </c>
      <c r="B16" s="21">
        <f>INDEX('Uppgifter för företag'!B:B,MATCH('Baseline_uppnått värde företag'!A16,'Uppgifter för företag'!A:A,0))</f>
        <v>0</v>
      </c>
      <c r="C16" s="68">
        <f>'Referenser och källor'!$B$23</f>
        <v>5.1999999999999998E-2</v>
      </c>
      <c r="D16" s="22">
        <f t="shared" si="3"/>
        <v>0</v>
      </c>
      <c r="E16" s="22">
        <f>'Referenser och källor'!$F$23</f>
        <v>0.7</v>
      </c>
      <c r="F16" s="4">
        <f t="shared" si="2"/>
        <v>0</v>
      </c>
      <c r="G16" s="4"/>
      <c r="H16" s="4"/>
      <c r="I16" s="4" t="s">
        <v>1</v>
      </c>
      <c r="J16" s="21">
        <f>INDEX('Uppgifter för företag'!C:C,MATCH('Baseline_uppnått värde företag'!A16,'Uppgifter för företag'!A:A,0))</f>
        <v>0</v>
      </c>
      <c r="K16" s="68">
        <f>'Referenser och källor'!$B$23</f>
        <v>5.1999999999999998E-2</v>
      </c>
      <c r="L16" s="22">
        <f t="shared" si="0"/>
        <v>0</v>
      </c>
      <c r="M16" s="22">
        <f>'Referenser och källor'!$F$23</f>
        <v>0.7</v>
      </c>
      <c r="N16" s="4">
        <f t="shared" si="1"/>
        <v>0</v>
      </c>
      <c r="O16" s="4"/>
      <c r="P16" s="4"/>
      <c r="S16" s="4"/>
      <c r="T16" s="4"/>
    </row>
    <row r="17" spans="1:280" ht="15.75" x14ac:dyDescent="0.25">
      <c r="A17" s="4" t="s">
        <v>30</v>
      </c>
      <c r="B17" s="21">
        <f>INDEX('Uppgifter för företag'!B:B,MATCH('Baseline_uppnått värde företag'!A17,'Uppgifter för företag'!A:A,0))</f>
        <v>0</v>
      </c>
      <c r="C17" s="68">
        <f>'Referenser och källor'!$B$26</f>
        <v>0.23446080000000002</v>
      </c>
      <c r="D17" s="22">
        <f t="shared" si="3"/>
        <v>0</v>
      </c>
      <c r="E17" s="22">
        <f>'Referenser och källor'!$F$26</f>
        <v>1.0900000000000001</v>
      </c>
      <c r="F17" s="4">
        <f t="shared" si="2"/>
        <v>0</v>
      </c>
      <c r="G17" s="4"/>
      <c r="H17" s="4"/>
      <c r="I17" s="4" t="s">
        <v>30</v>
      </c>
      <c r="J17" s="21">
        <f>INDEX('Uppgifter för företag'!C:C,MATCH('Baseline_uppnått värde företag'!A17,'Uppgifter för företag'!A:A,0))</f>
        <v>0</v>
      </c>
      <c r="K17" s="68">
        <f>'Referenser och källor'!$B$26</f>
        <v>0.23446080000000002</v>
      </c>
      <c r="L17" s="22">
        <f t="shared" si="0"/>
        <v>0</v>
      </c>
      <c r="M17" s="22">
        <f>'Referenser och källor'!$F$26</f>
        <v>1.0900000000000001</v>
      </c>
      <c r="N17" s="4">
        <f t="shared" si="1"/>
        <v>0</v>
      </c>
      <c r="O17" s="4"/>
      <c r="P17" s="4"/>
      <c r="S17" s="4"/>
      <c r="T17" s="4"/>
    </row>
    <row r="18" spans="1:280" ht="15.75" x14ac:dyDescent="0.25">
      <c r="A18" s="4" t="s">
        <v>31</v>
      </c>
      <c r="B18" s="21">
        <f>INDEX('Uppgifter för företag'!B:B,MATCH('Baseline_uppnått värde företag'!A18,'Uppgifter för företag'!A:A,0))</f>
        <v>0</v>
      </c>
      <c r="C18" s="68">
        <f>'Referenser och källor'!$B$28</f>
        <v>0.37090080000000003</v>
      </c>
      <c r="D18" s="22">
        <f t="shared" si="3"/>
        <v>0</v>
      </c>
      <c r="E18" s="22">
        <f>'Referenser och källor'!$F$28</f>
        <v>1.1499999999999999</v>
      </c>
      <c r="F18" s="4">
        <f>B18*E18</f>
        <v>0</v>
      </c>
      <c r="G18" s="4"/>
      <c r="H18" s="4"/>
      <c r="I18" s="4" t="s">
        <v>31</v>
      </c>
      <c r="J18" s="21">
        <f>INDEX('Uppgifter för företag'!C:C,MATCH('Baseline_uppnått värde företag'!A18,'Uppgifter för företag'!A:A,0))</f>
        <v>0</v>
      </c>
      <c r="K18" s="68">
        <f>'Referenser och källor'!$B$28</f>
        <v>0.37090080000000003</v>
      </c>
      <c r="L18" s="22">
        <f t="shared" si="0"/>
        <v>0</v>
      </c>
      <c r="M18" s="22">
        <f>'Referenser och källor'!$F$28</f>
        <v>1.1499999999999999</v>
      </c>
      <c r="N18" s="4">
        <f t="shared" si="1"/>
        <v>0</v>
      </c>
      <c r="O18" s="4"/>
      <c r="P18" s="4"/>
      <c r="S18" s="4"/>
      <c r="T18" s="4"/>
    </row>
    <row r="19" spans="1:280" ht="15.75" x14ac:dyDescent="0.25">
      <c r="A19" s="4" t="s">
        <v>32</v>
      </c>
      <c r="B19" s="21">
        <f>INDEX('Uppgifter för företag'!B:B,MATCH('Baseline_uppnått värde företag'!A19,'Uppgifter för företag'!A:A,0))</f>
        <v>0</v>
      </c>
      <c r="C19" s="68">
        <f>'Referenser och källor'!$B$29</f>
        <v>0.18011080000000002</v>
      </c>
      <c r="D19" s="22">
        <f t="shared" si="3"/>
        <v>0</v>
      </c>
      <c r="E19" s="22">
        <f>'Referenser och källor'!$F$29</f>
        <v>1.0900000000000001</v>
      </c>
      <c r="F19" s="4">
        <f t="shared" si="2"/>
        <v>0</v>
      </c>
      <c r="G19" s="25"/>
      <c r="H19" s="4"/>
      <c r="I19" s="4" t="s">
        <v>32</v>
      </c>
      <c r="J19" s="21">
        <f>INDEX('Uppgifter för företag'!C:C,MATCH('Baseline_uppnått värde företag'!A19,'Uppgifter för företag'!A:A,0))</f>
        <v>0</v>
      </c>
      <c r="K19" s="68">
        <f>'Referenser och källor'!$B$29</f>
        <v>0.18011080000000002</v>
      </c>
      <c r="L19" s="22">
        <f t="shared" si="0"/>
        <v>0</v>
      </c>
      <c r="M19" s="22">
        <f>'Referenser och källor'!$F$29</f>
        <v>1.0900000000000001</v>
      </c>
      <c r="N19" s="4">
        <f t="shared" si="1"/>
        <v>0</v>
      </c>
      <c r="O19" s="25"/>
      <c r="P19" s="4"/>
      <c r="S19" s="4"/>
      <c r="T19" s="4"/>
    </row>
    <row r="20" spans="1:280" ht="15.75" x14ac:dyDescent="0.25">
      <c r="A20" s="4" t="s">
        <v>10</v>
      </c>
      <c r="B20" s="21">
        <f>INDEX('Uppgifter för företag'!B:B,MATCH('Baseline_uppnått värde företag'!A20,'Uppgifter för företag'!A:A,0))</f>
        <v>0</v>
      </c>
      <c r="C20" s="68">
        <f>'Referenser och källor'!$B$30</f>
        <v>0.19997280000000003</v>
      </c>
      <c r="D20" s="22">
        <f t="shared" si="3"/>
        <v>0</v>
      </c>
      <c r="E20" s="22">
        <f>'Referenser och källor'!$F$30</f>
        <v>1.0900000000000001</v>
      </c>
      <c r="F20" s="4">
        <f t="shared" si="2"/>
        <v>0</v>
      </c>
      <c r="G20" s="4"/>
      <c r="H20" s="4"/>
      <c r="I20" s="4" t="s">
        <v>10</v>
      </c>
      <c r="J20" s="21">
        <f>INDEX('Uppgifter för företag'!C:C,MATCH('Baseline_uppnått värde företag'!A20,'Uppgifter för företag'!A:A,0))</f>
        <v>0</v>
      </c>
      <c r="K20" s="68">
        <f>'Referenser och källor'!$B$30</f>
        <v>0.19997280000000003</v>
      </c>
      <c r="L20" s="22">
        <f t="shared" si="0"/>
        <v>0</v>
      </c>
      <c r="M20" s="22">
        <f>'Referenser och källor'!$F$30</f>
        <v>1.0900000000000001</v>
      </c>
      <c r="N20" s="4">
        <f t="shared" si="1"/>
        <v>0</v>
      </c>
      <c r="O20" s="4"/>
      <c r="P20" s="4"/>
      <c r="S20" s="4"/>
      <c r="T20" s="4"/>
    </row>
    <row r="21" spans="1:280" ht="15.75" x14ac:dyDescent="0.25">
      <c r="A21" s="4" t="s">
        <v>33</v>
      </c>
      <c r="B21" s="21">
        <f>INDEX('Uppgifter för företag'!B:B,MATCH('Baseline_uppnått värde företag'!A21,'Uppgifter för företag'!A:A,0))</f>
        <v>0</v>
      </c>
      <c r="C21" s="68">
        <f>'Referenser och källor'!$B$33</f>
        <v>0.3349512</v>
      </c>
      <c r="D21" s="22">
        <f t="shared" si="3"/>
        <v>0</v>
      </c>
      <c r="E21" s="22">
        <f>'Referenser och källor'!$F$33</f>
        <v>1.1499999999999999</v>
      </c>
      <c r="F21" s="4">
        <f t="shared" si="2"/>
        <v>0</v>
      </c>
      <c r="G21" s="4"/>
      <c r="H21" s="4"/>
      <c r="I21" s="4" t="s">
        <v>33</v>
      </c>
      <c r="J21" s="21">
        <f>INDEX('Uppgifter för företag'!C:C,MATCH('Baseline_uppnått värde företag'!A21,'Uppgifter för företag'!A:A,0))</f>
        <v>0</v>
      </c>
      <c r="K21" s="68">
        <f>'Referenser och källor'!$B$33</f>
        <v>0.3349512</v>
      </c>
      <c r="L21" s="22">
        <f t="shared" si="0"/>
        <v>0</v>
      </c>
      <c r="M21" s="22">
        <f>'Referenser och källor'!$F$33</f>
        <v>1.1499999999999999</v>
      </c>
      <c r="N21" s="4">
        <f t="shared" si="1"/>
        <v>0</v>
      </c>
      <c r="O21" s="4"/>
      <c r="P21" s="4"/>
      <c r="S21" s="4"/>
      <c r="T21" s="4"/>
    </row>
    <row r="22" spans="1:280" ht="15.75" x14ac:dyDescent="0.25">
      <c r="A22" s="4" t="s">
        <v>34</v>
      </c>
      <c r="B22" s="21">
        <f>INDEX('Uppgifter för företag'!B:B,MATCH('Baseline_uppnått värde företag'!A22,'Uppgifter för företag'!A:A,0))</f>
        <v>0</v>
      </c>
      <c r="C22" s="68">
        <f>'Referenser och källor'!$B$34</f>
        <v>0.37982880000000002</v>
      </c>
      <c r="D22" s="22">
        <f t="shared" si="3"/>
        <v>0</v>
      </c>
      <c r="E22" s="22">
        <f>'Referenser och källor'!$F$34</f>
        <v>1.01</v>
      </c>
      <c r="F22" s="4">
        <f t="shared" si="2"/>
        <v>0</v>
      </c>
      <c r="G22" s="4"/>
      <c r="H22" s="4"/>
      <c r="I22" s="4" t="s">
        <v>34</v>
      </c>
      <c r="J22" s="21">
        <f>INDEX('Uppgifter för företag'!C:C,MATCH('Baseline_uppnått värde företag'!A22,'Uppgifter för företag'!A:A,0))</f>
        <v>0</v>
      </c>
      <c r="K22" s="68">
        <f>'Referenser och källor'!$B$34</f>
        <v>0.37982880000000002</v>
      </c>
      <c r="L22" s="22">
        <f t="shared" si="0"/>
        <v>0</v>
      </c>
      <c r="M22" s="22">
        <f>'Referenser och källor'!$F$34</f>
        <v>1.01</v>
      </c>
      <c r="N22" s="4">
        <f t="shared" si="1"/>
        <v>0</v>
      </c>
      <c r="O22" s="4"/>
      <c r="P22" s="4"/>
      <c r="S22" s="4"/>
      <c r="T22" s="4"/>
    </row>
    <row r="23" spans="1:280" ht="15.75" x14ac:dyDescent="0.25">
      <c r="A23" s="4" t="s">
        <v>38</v>
      </c>
      <c r="B23" s="21">
        <f>INDEX('Uppgifter för företag'!B:B,MATCH('Baseline_uppnått värde företag'!A23,'Uppgifter för företag'!A:A,0))</f>
        <v>0</v>
      </c>
      <c r="C23" s="68">
        <f>'Referenser och källor'!$B$35</f>
        <v>1.1088000000000001E-3</v>
      </c>
      <c r="D23" s="22">
        <f t="shared" si="3"/>
        <v>0</v>
      </c>
      <c r="E23" s="22">
        <f>'Referenser och källor'!$F$35</f>
        <v>1.06</v>
      </c>
      <c r="F23" s="4">
        <f t="shared" si="2"/>
        <v>0</v>
      </c>
      <c r="G23" s="4"/>
      <c r="H23" s="4"/>
      <c r="I23" s="4" t="s">
        <v>38</v>
      </c>
      <c r="J23" s="21">
        <f>INDEX('Uppgifter för företag'!C:C,MATCH('Baseline_uppnått värde företag'!A23,'Uppgifter för företag'!A:A,0))</f>
        <v>0</v>
      </c>
      <c r="K23" s="68">
        <f>'Referenser och källor'!$B$35</f>
        <v>1.1088000000000001E-3</v>
      </c>
      <c r="L23" s="22">
        <f t="shared" si="0"/>
        <v>0</v>
      </c>
      <c r="M23" s="22">
        <f>'Referenser och källor'!$F$35</f>
        <v>1.06</v>
      </c>
      <c r="N23" s="4">
        <f t="shared" si="1"/>
        <v>0</v>
      </c>
      <c r="O23" s="4"/>
      <c r="P23" s="4"/>
      <c r="S23" s="4"/>
      <c r="T23" s="4"/>
    </row>
    <row r="24" spans="1:280" ht="15.75" x14ac:dyDescent="0.25">
      <c r="A24" s="4" t="s">
        <v>35</v>
      </c>
      <c r="B24" s="21">
        <f>INDEX('Uppgifter för företag'!B:B,MATCH('Baseline_uppnått värde företag'!A24,'Uppgifter för företag'!A:A,0))</f>
        <v>0</v>
      </c>
      <c r="C24" s="51">
        <f>'Referenser och källor'!$B$36</f>
        <v>0.21610080000000001</v>
      </c>
      <c r="D24" s="22">
        <f t="shared" si="3"/>
        <v>0</v>
      </c>
      <c r="E24" s="33">
        <f>'Referenser och källor'!$F$36</f>
        <v>1.06</v>
      </c>
      <c r="F24" s="4">
        <f t="shared" si="2"/>
        <v>0</v>
      </c>
      <c r="I24" s="4" t="s">
        <v>35</v>
      </c>
      <c r="J24" s="21">
        <f>INDEX('Uppgifter för företag'!C:C,MATCH('Baseline_uppnått värde företag'!A24,'Uppgifter för företag'!A:A,0))</f>
        <v>0</v>
      </c>
      <c r="K24" s="51">
        <f>'Referenser och källor'!$B$36</f>
        <v>0.21610080000000001</v>
      </c>
      <c r="L24" s="22">
        <f t="shared" si="0"/>
        <v>0</v>
      </c>
      <c r="M24" s="33">
        <f>'Referenser och källor'!$F$36</f>
        <v>1.06</v>
      </c>
      <c r="N24" s="4">
        <f t="shared" si="1"/>
        <v>0</v>
      </c>
    </row>
    <row r="25" spans="1:280" ht="15.75" x14ac:dyDescent="0.25">
      <c r="A25" s="4" t="s">
        <v>39</v>
      </c>
      <c r="B25" s="21">
        <f>INDEX('Uppgifter för företag'!B:B,MATCH('Baseline_uppnått värde företag'!A25,'Uppgifter för företag'!A:A,0))</f>
        <v>0</v>
      </c>
      <c r="C25" s="51">
        <f>'Referenser och källor'!$B$37</f>
        <v>3.0240000000000002E-3</v>
      </c>
      <c r="D25" s="22">
        <f>B25*C25</f>
        <v>0</v>
      </c>
      <c r="E25" s="33">
        <f>'Referenser och källor'!$F$37</f>
        <v>1.1100000000000001</v>
      </c>
      <c r="F25" s="4">
        <f t="shared" si="2"/>
        <v>0</v>
      </c>
      <c r="I25" s="4" t="s">
        <v>39</v>
      </c>
      <c r="J25" s="21">
        <f>INDEX('Uppgifter för företag'!C:C,MATCH('Baseline_uppnått värde företag'!A25,'Uppgifter för företag'!A:A,0))</f>
        <v>0</v>
      </c>
      <c r="K25" s="51">
        <f>'Referenser och källor'!$B$37</f>
        <v>3.0240000000000002E-3</v>
      </c>
      <c r="L25" s="22">
        <f t="shared" si="0"/>
        <v>0</v>
      </c>
      <c r="M25" s="33">
        <f>'Referenser och källor'!$F$37</f>
        <v>1.1100000000000001</v>
      </c>
      <c r="N25" s="4">
        <f t="shared" si="1"/>
        <v>0</v>
      </c>
    </row>
    <row r="26" spans="1:280" s="19" customFormat="1" ht="23.25" customHeight="1" thickBot="1" x14ac:dyDescent="0.3">
      <c r="A26" s="23" t="s">
        <v>7</v>
      </c>
      <c r="B26" s="24">
        <f>SUM(B5:B25)</f>
        <v>0</v>
      </c>
      <c r="C26" s="24"/>
      <c r="D26" s="24">
        <f>SUM(D5:D25)</f>
        <v>0</v>
      </c>
      <c r="E26" s="23"/>
      <c r="F26" s="23">
        <f>SUM(F5:F25)</f>
        <v>0</v>
      </c>
      <c r="G26" s="4"/>
      <c r="H26" s="4"/>
      <c r="I26" s="23" t="s">
        <v>7</v>
      </c>
      <c r="J26" s="24">
        <f>SUM(J5:J25)</f>
        <v>0</v>
      </c>
      <c r="K26" s="24"/>
      <c r="L26" s="24">
        <f>SUM(L5:L25)</f>
        <v>0</v>
      </c>
      <c r="M26" s="23"/>
      <c r="N26" s="23">
        <f>SUM(N5:N25)</f>
        <v>0</v>
      </c>
      <c r="O26" s="4"/>
      <c r="P26" s="4"/>
      <c r="Q26"/>
      <c r="R26"/>
      <c r="S26" s="4"/>
      <c r="T26" s="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</row>
    <row r="27" spans="1:280" s="4" customFormat="1" ht="74.25" customHeight="1" thickTop="1" x14ac:dyDescent="0.25">
      <c r="A27" s="8" t="s">
        <v>103</v>
      </c>
      <c r="B27" s="28" t="s">
        <v>66</v>
      </c>
      <c r="C27" s="28" t="s">
        <v>67</v>
      </c>
      <c r="D27" s="28" t="s">
        <v>64</v>
      </c>
      <c r="E27" s="28" t="s">
        <v>17</v>
      </c>
      <c r="F27" s="28" t="s">
        <v>65</v>
      </c>
      <c r="I27" s="8" t="s">
        <v>103</v>
      </c>
      <c r="J27" s="28" t="s">
        <v>66</v>
      </c>
      <c r="K27" s="28" t="s">
        <v>67</v>
      </c>
      <c r="L27" s="28" t="s">
        <v>64</v>
      </c>
      <c r="M27" s="28" t="s">
        <v>17</v>
      </c>
      <c r="N27" s="28" t="s">
        <v>65</v>
      </c>
      <c r="Q27"/>
      <c r="R27"/>
    </row>
    <row r="28" spans="1:280" s="4" customFormat="1" ht="15.75" x14ac:dyDescent="0.25">
      <c r="A28" s="13" t="s">
        <v>52</v>
      </c>
      <c r="B28" s="21">
        <f>INDEX('Uppgifter för företag'!B:B,MATCH('Baseline_uppnått värde företag'!A28,'Uppgifter för företag'!A:A,0))</f>
        <v>0</v>
      </c>
      <c r="C28" s="69">
        <f>'Referenser och källor'!$B$4</f>
        <v>0.3087248322147651</v>
      </c>
      <c r="D28" s="22">
        <f>B28*C28</f>
        <v>0</v>
      </c>
      <c r="E28" s="22">
        <f>'Referenser och källor'!$F$4</f>
        <v>1.0900000000000001</v>
      </c>
      <c r="F28" s="4">
        <f>B28*E28</f>
        <v>0</v>
      </c>
      <c r="I28" s="13" t="s">
        <v>52</v>
      </c>
      <c r="J28" s="21">
        <f>INDEX('Uppgifter för företag'!C:C,MATCH('Baseline_uppnått värde företag'!A28,'Uppgifter för företag'!A:A,0))</f>
        <v>0</v>
      </c>
      <c r="K28" s="69">
        <f>'Referenser och källor'!$B$4</f>
        <v>0.3087248322147651</v>
      </c>
      <c r="L28" s="22">
        <f t="shared" ref="L28:L39" si="4">J28*K28</f>
        <v>0</v>
      </c>
      <c r="M28" s="22">
        <f>'Referenser och källor'!$F$4</f>
        <v>1.0900000000000001</v>
      </c>
      <c r="N28" s="4">
        <f t="shared" ref="N28:N39" si="5">J28*M28</f>
        <v>0</v>
      </c>
      <c r="Q28"/>
      <c r="R28"/>
    </row>
    <row r="29" spans="1:280" s="4" customFormat="1" ht="15.75" x14ac:dyDescent="0.25">
      <c r="A29" s="13" t="s">
        <v>89</v>
      </c>
      <c r="B29" s="21">
        <f>INDEX('Uppgifter för företag'!B:B,MATCH('Baseline_uppnått värde företag'!A29,'Uppgifter för företag'!A:A,0))</f>
        <v>0</v>
      </c>
      <c r="C29" s="69">
        <f>'Referenser och källor'!$B$5</f>
        <v>5.2740434332988625E-2</v>
      </c>
      <c r="D29" s="22">
        <f t="shared" ref="D29:D39" si="6">B29*C29</f>
        <v>0</v>
      </c>
      <c r="E29" s="22">
        <f>'Referenser och källor'!$F$5</f>
        <v>0.82</v>
      </c>
      <c r="F29" s="4">
        <f t="shared" ref="F29:F39" si="7">B29*E29</f>
        <v>0</v>
      </c>
      <c r="I29" s="13" t="s">
        <v>89</v>
      </c>
      <c r="J29" s="21">
        <f>INDEX('Uppgifter för företag'!C:C,MATCH('Baseline_uppnått värde företag'!A29,'Uppgifter för företag'!A:A,0))</f>
        <v>0</v>
      </c>
      <c r="K29" s="69">
        <f>'Referenser och källor'!$B$5</f>
        <v>5.2740434332988625E-2</v>
      </c>
      <c r="L29" s="22">
        <f t="shared" si="4"/>
        <v>0</v>
      </c>
      <c r="M29" s="22">
        <f>'Referenser och källor'!$F$5</f>
        <v>0.82</v>
      </c>
      <c r="N29" s="4">
        <f t="shared" si="5"/>
        <v>0</v>
      </c>
      <c r="Q29"/>
      <c r="R29"/>
    </row>
    <row r="30" spans="1:280" s="4" customFormat="1" ht="15.75" x14ac:dyDescent="0.25">
      <c r="A30" s="13" t="s">
        <v>54</v>
      </c>
      <c r="B30" s="21">
        <f>INDEX('Uppgifter för företag'!B:B,MATCH('Baseline_uppnått värde företag'!A30,'Uppgifter för företag'!A:A,0))</f>
        <v>0</v>
      </c>
      <c r="C30" s="69">
        <f>'Referenser och källor'!$B$8</f>
        <v>0.25997952917093142</v>
      </c>
      <c r="D30" s="22">
        <f t="shared" si="6"/>
        <v>0</v>
      </c>
      <c r="E30" s="22">
        <f>'Referenser och källor'!$F$8</f>
        <v>1.0900000000000001</v>
      </c>
      <c r="F30" s="4">
        <f>B30*E30</f>
        <v>0</v>
      </c>
      <c r="I30" s="13" t="s">
        <v>54</v>
      </c>
      <c r="J30" s="21">
        <f>INDEX('Uppgifter för företag'!C:C,MATCH('Baseline_uppnått värde företag'!A30,'Uppgifter för företag'!A:A,0))</f>
        <v>0</v>
      </c>
      <c r="K30" s="69">
        <f>'Referenser och källor'!$B$8</f>
        <v>0.25997952917093142</v>
      </c>
      <c r="L30" s="22">
        <f t="shared" si="4"/>
        <v>0</v>
      </c>
      <c r="M30" s="22">
        <f>'Referenser och källor'!$F$8</f>
        <v>1.0900000000000001</v>
      </c>
      <c r="N30" s="4">
        <f t="shared" si="5"/>
        <v>0</v>
      </c>
      <c r="Q30"/>
      <c r="R30"/>
    </row>
    <row r="31" spans="1:280" s="4" customFormat="1" ht="15.75" x14ac:dyDescent="0.25">
      <c r="A31" s="13" t="s">
        <v>91</v>
      </c>
      <c r="B31" s="21">
        <f>INDEX('Uppgifter för företag'!B:B,MATCH('Baseline_uppnått värde företag'!A31,'Uppgifter för företag'!A:A,0))</f>
        <v>0</v>
      </c>
      <c r="C31" s="69">
        <f>'Referenser och källor'!$B$9</f>
        <v>0.32040816326530613</v>
      </c>
      <c r="D31" s="22">
        <f t="shared" si="6"/>
        <v>0</v>
      </c>
      <c r="E31" s="22">
        <f>'Referenser och källor'!$F$9</f>
        <v>1.0900000000000001</v>
      </c>
      <c r="F31" s="4">
        <f t="shared" si="7"/>
        <v>0</v>
      </c>
      <c r="I31" s="13" t="s">
        <v>91</v>
      </c>
      <c r="J31" s="21">
        <f>INDEX('Uppgifter för företag'!C:C,MATCH('Baseline_uppnått värde företag'!A31,'Uppgifter för företag'!A:A,0))</f>
        <v>0</v>
      </c>
      <c r="K31" s="69">
        <f>'Referenser och källor'!$B$9</f>
        <v>0.32040816326530613</v>
      </c>
      <c r="L31" s="22">
        <f t="shared" si="4"/>
        <v>0</v>
      </c>
      <c r="M31" s="22">
        <f>'Referenser och källor'!$F$9</f>
        <v>1.0900000000000001</v>
      </c>
      <c r="N31" s="4">
        <f t="shared" si="5"/>
        <v>0</v>
      </c>
      <c r="Q31"/>
      <c r="R31"/>
    </row>
    <row r="32" spans="1:280" s="4" customFormat="1" ht="15.75" x14ac:dyDescent="0.25">
      <c r="A32" s="13" t="s">
        <v>56</v>
      </c>
      <c r="B32" s="21">
        <f>INDEX('Uppgifter för företag'!B:B,MATCH('Baseline_uppnått värde företag'!A32,'Uppgifter för företag'!A:A,0))</f>
        <v>0</v>
      </c>
      <c r="C32" s="69">
        <f>'Referenser och källor'!$B$11</f>
        <v>0.17142857142857146</v>
      </c>
      <c r="D32" s="22">
        <f t="shared" si="6"/>
        <v>0</v>
      </c>
      <c r="E32" s="22">
        <f>'Referenser och källor'!$F$11</f>
        <v>1.0900000000000001</v>
      </c>
      <c r="F32" s="4">
        <f t="shared" si="7"/>
        <v>0</v>
      </c>
      <c r="I32" s="13" t="s">
        <v>56</v>
      </c>
      <c r="J32" s="21">
        <f>INDEX('Uppgifter för företag'!C:C,MATCH('Baseline_uppnått värde företag'!A32,'Uppgifter för företag'!A:A,0))</f>
        <v>0</v>
      </c>
      <c r="K32" s="69">
        <f>'Referenser och källor'!$B$11</f>
        <v>0.17142857142857146</v>
      </c>
      <c r="L32" s="22">
        <f t="shared" si="4"/>
        <v>0</v>
      </c>
      <c r="M32" s="22">
        <f>'Referenser och källor'!$F$11</f>
        <v>1.0900000000000001</v>
      </c>
      <c r="N32" s="4">
        <f t="shared" si="5"/>
        <v>0</v>
      </c>
      <c r="Q32"/>
      <c r="R32"/>
    </row>
    <row r="33" spans="1:20" s="4" customFormat="1" ht="15.75" x14ac:dyDescent="0.25">
      <c r="A33" s="13" t="s">
        <v>55</v>
      </c>
      <c r="B33" s="21">
        <f>INDEX('Uppgifter för företag'!B:B,MATCH('Baseline_uppnått värde företag'!A33,'Uppgifter för företag'!A:A,0))</f>
        <v>0</v>
      </c>
      <c r="C33" s="69">
        <f>'Referenser och källor'!$B$12</f>
        <v>0.11694915254237287</v>
      </c>
      <c r="D33" s="22">
        <f t="shared" si="6"/>
        <v>0</v>
      </c>
      <c r="E33" s="22">
        <f>'Referenser och källor'!$F$12</f>
        <v>1.0900000000000001</v>
      </c>
      <c r="F33" s="4">
        <f t="shared" si="7"/>
        <v>0</v>
      </c>
      <c r="I33" s="13" t="s">
        <v>55</v>
      </c>
      <c r="J33" s="21">
        <f>INDEX('Uppgifter för företag'!C:C,MATCH('Baseline_uppnått värde företag'!A33,'Uppgifter för företag'!A:A,0))</f>
        <v>0</v>
      </c>
      <c r="K33" s="69">
        <f>'Referenser och källor'!$B$12</f>
        <v>0.11694915254237287</v>
      </c>
      <c r="L33" s="22">
        <f t="shared" si="4"/>
        <v>0</v>
      </c>
      <c r="M33" s="22">
        <f>'Referenser och källor'!$F$12</f>
        <v>1.0900000000000001</v>
      </c>
      <c r="N33" s="4">
        <f t="shared" si="5"/>
        <v>0</v>
      </c>
      <c r="Q33"/>
      <c r="R33"/>
    </row>
    <row r="34" spans="1:20" s="4" customFormat="1" ht="15.75" x14ac:dyDescent="0.25">
      <c r="A34" s="13" t="s">
        <v>58</v>
      </c>
      <c r="B34" s="21">
        <f>INDEX('Uppgifter för företag'!B:B,MATCH('Baseline_uppnått värde företag'!A34,'Uppgifter för företag'!A:A,0))</f>
        <v>0</v>
      </c>
      <c r="C34" s="69">
        <f>'Referenser och källor'!$B$21</f>
        <v>0.12349726775956282</v>
      </c>
      <c r="D34" s="22">
        <f t="shared" si="6"/>
        <v>0</v>
      </c>
      <c r="E34" s="22">
        <f>'Referenser och källor'!$F$21</f>
        <v>1.06</v>
      </c>
      <c r="F34" s="4">
        <f t="shared" si="7"/>
        <v>0</v>
      </c>
      <c r="I34" s="13" t="s">
        <v>58</v>
      </c>
      <c r="J34" s="21">
        <f>INDEX('Uppgifter för företag'!C:C,MATCH('Baseline_uppnått värde företag'!A34,'Uppgifter för företag'!A:A,0))</f>
        <v>0</v>
      </c>
      <c r="K34" s="69">
        <f>'Referenser och källor'!$B$21</f>
        <v>0.12349726775956282</v>
      </c>
      <c r="L34" s="22">
        <f t="shared" si="4"/>
        <v>0</v>
      </c>
      <c r="M34" s="22">
        <f>'Referenser och källor'!$F$21</f>
        <v>1.06</v>
      </c>
      <c r="N34" s="4">
        <f t="shared" si="5"/>
        <v>0</v>
      </c>
      <c r="Q34"/>
      <c r="R34"/>
    </row>
    <row r="35" spans="1:20" s="4" customFormat="1" ht="15.75" x14ac:dyDescent="0.25">
      <c r="A35" s="13" t="s">
        <v>57</v>
      </c>
      <c r="B35" s="21">
        <f>INDEX('Uppgifter för företag'!B:B,MATCH('Baseline_uppnått värde företag'!A35,'Uppgifter för företag'!A:A,0))</f>
        <v>0</v>
      </c>
      <c r="C35" s="69">
        <f>'Referenser och källor'!$B$20</f>
        <v>5.0537634408602143E-2</v>
      </c>
      <c r="D35" s="22">
        <f t="shared" si="6"/>
        <v>0</v>
      </c>
      <c r="E35" s="22">
        <f>'Referenser och källor'!$F$20</f>
        <v>1.06</v>
      </c>
      <c r="F35" s="4">
        <f t="shared" si="7"/>
        <v>0</v>
      </c>
      <c r="I35" s="13" t="s">
        <v>57</v>
      </c>
      <c r="J35" s="21">
        <f>INDEX('Uppgifter för företag'!C:C,MATCH('Baseline_uppnått värde företag'!A35,'Uppgifter för företag'!A:A,0))</f>
        <v>0</v>
      </c>
      <c r="K35" s="69">
        <f>'Referenser och källor'!$B$20</f>
        <v>5.0537634408602143E-2</v>
      </c>
      <c r="L35" s="22">
        <f t="shared" si="4"/>
        <v>0</v>
      </c>
      <c r="M35" s="22">
        <f>'Referenser och källor'!$F$20</f>
        <v>1.06</v>
      </c>
      <c r="N35" s="4">
        <f t="shared" si="5"/>
        <v>0</v>
      </c>
      <c r="Q35"/>
      <c r="R35"/>
    </row>
    <row r="36" spans="1:20" s="4" customFormat="1" ht="15.75" x14ac:dyDescent="0.25">
      <c r="A36" s="13" t="s">
        <v>61</v>
      </c>
      <c r="B36" s="21">
        <f>INDEX('Uppgifter för företag'!B:B,MATCH('Baseline_uppnått värde företag'!A36,'Uppgifter för företag'!A:A,0))</f>
        <v>0</v>
      </c>
      <c r="C36" s="69">
        <f>'Referenser och källor'!$B$25</f>
        <v>0.25783987999999997</v>
      </c>
      <c r="D36" s="22">
        <f t="shared" si="6"/>
        <v>0</v>
      </c>
      <c r="E36" s="22">
        <f>'Referenser och källor'!$F$25</f>
        <v>1.1100000000000001</v>
      </c>
      <c r="F36" s="4">
        <f t="shared" si="7"/>
        <v>0</v>
      </c>
      <c r="I36" s="13" t="s">
        <v>61</v>
      </c>
      <c r="J36" s="21">
        <f>INDEX('Uppgifter för företag'!C:C,MATCH('Baseline_uppnått värde företag'!A36,'Uppgifter för företag'!A:A,0))</f>
        <v>0</v>
      </c>
      <c r="K36" s="69">
        <f>'Referenser och källor'!$B$25</f>
        <v>0.25783987999999997</v>
      </c>
      <c r="L36" s="22">
        <f t="shared" si="4"/>
        <v>0</v>
      </c>
      <c r="M36" s="22">
        <f>'Referenser och källor'!$F$25</f>
        <v>1.1100000000000001</v>
      </c>
      <c r="N36" s="4">
        <f t="shared" si="5"/>
        <v>0</v>
      </c>
      <c r="Q36"/>
      <c r="R36"/>
    </row>
    <row r="37" spans="1:20" s="4" customFormat="1" ht="15.75" x14ac:dyDescent="0.25">
      <c r="A37" s="13" t="s">
        <v>60</v>
      </c>
      <c r="B37" s="21">
        <f>INDEX('Uppgifter för företag'!B:B,MATCH('Baseline_uppnått värde företag'!A37,'Uppgifter för företag'!A:A,0))</f>
        <v>0</v>
      </c>
      <c r="C37" s="69">
        <f>'Referenser och källor'!$B$24</f>
        <v>5.7692307692307696E-2</v>
      </c>
      <c r="D37" s="22">
        <f t="shared" si="6"/>
        <v>0</v>
      </c>
      <c r="E37" s="22">
        <f>'Referenser och källor'!$F$24</f>
        <v>0.84800000000000009</v>
      </c>
      <c r="F37" s="4">
        <f t="shared" si="7"/>
        <v>0</v>
      </c>
      <c r="I37" s="13" t="s">
        <v>60</v>
      </c>
      <c r="J37" s="21">
        <f>INDEX('Uppgifter för företag'!C:C,MATCH('Baseline_uppnått värde företag'!A37,'Uppgifter för företag'!A:A,0))</f>
        <v>0</v>
      </c>
      <c r="K37" s="69">
        <f>'Referenser och källor'!$B$24</f>
        <v>5.7692307692307696E-2</v>
      </c>
      <c r="L37" s="22">
        <f t="shared" si="4"/>
        <v>0</v>
      </c>
      <c r="M37" s="22">
        <f>'Referenser och källor'!$F$24</f>
        <v>0.84800000000000009</v>
      </c>
      <c r="N37" s="4">
        <f t="shared" si="5"/>
        <v>0</v>
      </c>
      <c r="Q37"/>
      <c r="R37"/>
    </row>
    <row r="38" spans="1:20" s="4" customFormat="1" ht="15.75" x14ac:dyDescent="0.25">
      <c r="A38" s="13" t="s">
        <v>59</v>
      </c>
      <c r="B38" s="21">
        <f>INDEX('Uppgifter för företag'!B:B,MATCH('Baseline_uppnått värde företag'!A38,'Uppgifter för företag'!A:A,0))</f>
        <v>0</v>
      </c>
      <c r="C38" s="69">
        <f>'Referenser och källor'!$B$27</f>
        <v>4.1269841269841276E-2</v>
      </c>
      <c r="D38" s="22">
        <f t="shared" si="6"/>
        <v>0</v>
      </c>
      <c r="E38" s="22">
        <f>'Referenser och källor'!$F$27</f>
        <v>1.06</v>
      </c>
      <c r="F38" s="4">
        <f>B38*E38</f>
        <v>0</v>
      </c>
      <c r="I38" s="13" t="s">
        <v>59</v>
      </c>
      <c r="J38" s="21">
        <f>INDEX('Uppgifter för företag'!C:C,MATCH('Baseline_uppnått värde företag'!A38,'Uppgifter för företag'!A:A,0))</f>
        <v>0</v>
      </c>
      <c r="K38" s="69">
        <f>'Referenser och källor'!$B$27</f>
        <v>4.1269841269841276E-2</v>
      </c>
      <c r="L38" s="22">
        <f t="shared" si="4"/>
        <v>0</v>
      </c>
      <c r="M38" s="22">
        <f>'Referenser och källor'!$F$27</f>
        <v>1.06</v>
      </c>
      <c r="N38" s="4">
        <f t="shared" si="5"/>
        <v>0</v>
      </c>
      <c r="Q38"/>
      <c r="R38"/>
    </row>
    <row r="39" spans="1:20" s="4" customFormat="1" ht="15.75" x14ac:dyDescent="0.25">
      <c r="A39" s="13" t="s">
        <v>90</v>
      </c>
      <c r="B39" s="21">
        <f>INDEX('Uppgifter för företag'!B:B,MATCH('Baseline_uppnått värde företag'!A39,'Uppgifter för företag'!A:A,0))</f>
        <v>0</v>
      </c>
      <c r="C39" s="69">
        <f>'Referenser och källor'!$B$31</f>
        <v>0.24272727272727271</v>
      </c>
      <c r="D39" s="22">
        <f t="shared" si="6"/>
        <v>0</v>
      </c>
      <c r="E39" s="22">
        <f>'Referenser och källor'!$F$31</f>
        <v>1.1000000000000001</v>
      </c>
      <c r="F39" s="4">
        <f t="shared" si="7"/>
        <v>0</v>
      </c>
      <c r="I39" s="13" t="s">
        <v>90</v>
      </c>
      <c r="J39" s="21">
        <f>INDEX('Uppgifter för företag'!C:C,MATCH('Baseline_uppnått värde företag'!A39,'Uppgifter för företag'!A:A,0))</f>
        <v>0</v>
      </c>
      <c r="K39" s="69">
        <f>'Referenser och källor'!$B$31</f>
        <v>0.24272727272727271</v>
      </c>
      <c r="L39" s="22">
        <f t="shared" si="4"/>
        <v>0</v>
      </c>
      <c r="M39" s="22">
        <f>'Referenser och källor'!$F$31</f>
        <v>1.1000000000000001</v>
      </c>
      <c r="N39" s="4">
        <f t="shared" si="5"/>
        <v>0</v>
      </c>
      <c r="Q39"/>
      <c r="R39"/>
    </row>
    <row r="40" spans="1:20" s="4" customFormat="1" ht="28.35" customHeight="1" thickBot="1" x14ac:dyDescent="0.3">
      <c r="A40" s="23" t="s">
        <v>7</v>
      </c>
      <c r="B40" s="24">
        <f>SUM(B28:B39)</f>
        <v>0</v>
      </c>
      <c r="C40" s="24"/>
      <c r="D40" s="24">
        <f>SUM(D28:D39)</f>
        <v>0</v>
      </c>
      <c r="E40" s="23"/>
      <c r="F40" s="23">
        <f>SUM(F28:F39)</f>
        <v>0</v>
      </c>
      <c r="I40" s="23" t="s">
        <v>7</v>
      </c>
      <c r="J40" s="24">
        <f>SUM(J28:J39)</f>
        <v>0</v>
      </c>
      <c r="K40" s="24"/>
      <c r="L40" s="24">
        <f>SUM(L28:L39)</f>
        <v>0</v>
      </c>
      <c r="M40" s="23"/>
      <c r="N40" s="23">
        <f>SUM(N28:N39)</f>
        <v>0</v>
      </c>
      <c r="Q40"/>
      <c r="R40"/>
    </row>
    <row r="41" spans="1:20" s="4" customFormat="1" ht="16.5" thickTop="1" x14ac:dyDescent="0.25">
      <c r="Q41"/>
      <c r="R41"/>
    </row>
    <row r="42" spans="1:20" ht="15.75" x14ac:dyDescent="0.25">
      <c r="A42" s="8"/>
      <c r="B42" s="31"/>
      <c r="C42" s="31"/>
      <c r="D42" s="31"/>
      <c r="E42" s="8"/>
      <c r="F42" s="8"/>
      <c r="G42" s="4"/>
      <c r="H42" s="4"/>
      <c r="I42" s="8"/>
      <c r="J42" s="31"/>
      <c r="K42" s="31"/>
      <c r="L42" s="31"/>
      <c r="M42" s="8"/>
      <c r="N42" s="8"/>
      <c r="O42" s="4"/>
      <c r="P42" s="4"/>
      <c r="S42" s="4"/>
      <c r="T42" s="4"/>
    </row>
    <row r="43" spans="1:20" ht="15.75" x14ac:dyDescent="0.25">
      <c r="A43" s="20"/>
      <c r="B43" s="26"/>
      <c r="C43" s="4"/>
      <c r="D43" s="4"/>
      <c r="E43" s="4"/>
      <c r="F43" s="4"/>
      <c r="G43" s="4"/>
      <c r="H43" s="4"/>
      <c r="I43" s="20"/>
      <c r="J43" s="26"/>
      <c r="K43" s="4"/>
      <c r="L43" s="4"/>
      <c r="M43" s="4"/>
      <c r="N43" s="4"/>
      <c r="O43" s="4"/>
      <c r="P43" s="4"/>
      <c r="S43" s="4"/>
      <c r="T43" s="4"/>
    </row>
    <row r="44" spans="1:20" ht="19.7" customHeight="1" x14ac:dyDescent="0.25">
      <c r="C44" s="4"/>
      <c r="D44" s="154" t="s">
        <v>15</v>
      </c>
      <c r="E44" s="154"/>
      <c r="F44" s="35"/>
      <c r="G44" s="4"/>
      <c r="H44" s="4"/>
      <c r="K44" s="4"/>
      <c r="L44" s="154" t="s">
        <v>92</v>
      </c>
      <c r="M44" s="154"/>
      <c r="N44" s="35"/>
      <c r="O44" s="4"/>
      <c r="P44" s="4"/>
      <c r="S44" s="4"/>
      <c r="T44" s="4"/>
    </row>
    <row r="45" spans="1:20" ht="22.35" customHeight="1" x14ac:dyDescent="0.25">
      <c r="C45" s="4"/>
      <c r="D45" s="154" t="s">
        <v>16</v>
      </c>
      <c r="E45" s="154"/>
      <c r="F45" s="93">
        <f>B26+B40</f>
        <v>0</v>
      </c>
      <c r="G45" s="4"/>
      <c r="H45" s="4"/>
      <c r="K45" s="4"/>
      <c r="L45" s="154" t="s">
        <v>16</v>
      </c>
      <c r="M45" s="154"/>
      <c r="N45" s="93">
        <f>J26+J40</f>
        <v>0</v>
      </c>
      <c r="O45" s="4"/>
      <c r="P45" s="4"/>
      <c r="S45" s="4"/>
      <c r="T45" s="4"/>
    </row>
    <row r="46" spans="1:20" ht="18.600000000000001" customHeight="1" x14ac:dyDescent="0.25">
      <c r="C46" s="4"/>
      <c r="D46" s="154" t="s">
        <v>93</v>
      </c>
      <c r="E46" s="154"/>
      <c r="F46" s="93">
        <f>F26+F40</f>
        <v>0</v>
      </c>
      <c r="G46" s="4"/>
      <c r="H46" s="4"/>
      <c r="K46" s="4"/>
      <c r="L46" s="154" t="s">
        <v>93</v>
      </c>
      <c r="M46" s="154"/>
      <c r="N46" s="93">
        <f>N26+N40</f>
        <v>0</v>
      </c>
      <c r="O46" s="4"/>
      <c r="P46" s="4"/>
      <c r="S46" s="4"/>
      <c r="T46" s="4"/>
    </row>
    <row r="47" spans="1:20" ht="21.6" customHeight="1" x14ac:dyDescent="0.25">
      <c r="C47" s="4"/>
      <c r="D47" s="154" t="s">
        <v>143</v>
      </c>
      <c r="E47" s="154"/>
      <c r="F47" s="93">
        <f>D26+D40</f>
        <v>0</v>
      </c>
      <c r="G47" s="4"/>
      <c r="H47" s="4"/>
      <c r="K47" s="4"/>
      <c r="L47" s="154" t="s">
        <v>143</v>
      </c>
      <c r="M47" s="154"/>
      <c r="N47" s="93">
        <f>L26+L40</f>
        <v>0</v>
      </c>
      <c r="O47" s="4"/>
      <c r="P47" s="4"/>
      <c r="S47" s="4"/>
      <c r="T47" s="4"/>
    </row>
    <row r="48" spans="1:20" ht="15.75" x14ac:dyDescent="0.25">
      <c r="A48" s="4"/>
      <c r="B48" s="10"/>
      <c r="C48" s="4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S48" s="4"/>
      <c r="T48" s="4"/>
    </row>
    <row r="51" spans="17:18" s="4" customFormat="1" ht="15.75" x14ac:dyDescent="0.25">
      <c r="Q51"/>
      <c r="R51"/>
    </row>
    <row r="52" spans="17:18" s="4" customFormat="1" ht="15.75" x14ac:dyDescent="0.25">
      <c r="Q52"/>
      <c r="R52"/>
    </row>
    <row r="53" spans="17:18" s="4" customFormat="1" ht="15.75" x14ac:dyDescent="0.25">
      <c r="Q53"/>
      <c r="R53"/>
    </row>
    <row r="54" spans="17:18" s="4" customFormat="1" ht="15.75" x14ac:dyDescent="0.25">
      <c r="Q54"/>
      <c r="R54"/>
    </row>
  </sheetData>
  <sheetProtection sheet="1" objects="1" scenarios="1"/>
  <mergeCells count="9">
    <mergeCell ref="D46:E46"/>
    <mergeCell ref="L46:M46"/>
    <mergeCell ref="D47:E47"/>
    <mergeCell ref="L47:M47"/>
    <mergeCell ref="I3:N3"/>
    <mergeCell ref="D44:E44"/>
    <mergeCell ref="L44:M44"/>
    <mergeCell ref="D45:E45"/>
    <mergeCell ref="L45:M4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811F-66C7-4387-9E78-78613F8E3B93}">
  <sheetPr>
    <tabColor rgb="FFFF0000"/>
  </sheetPr>
  <dimension ref="A1:JT48"/>
  <sheetViews>
    <sheetView zoomScale="60" zoomScaleNormal="60" workbookViewId="0">
      <selection sqref="A1:N1"/>
    </sheetView>
  </sheetViews>
  <sheetFormatPr defaultColWidth="8.85546875" defaultRowHeight="14.25" x14ac:dyDescent="0.2"/>
  <cols>
    <col min="1" max="1" width="61.42578125" style="13" customWidth="1"/>
    <col min="2" max="2" width="19.42578125" style="13" bestFit="1" customWidth="1"/>
    <col min="3" max="3" width="28.42578125" style="13" customWidth="1"/>
    <col min="4" max="4" width="22.42578125" style="13" customWidth="1"/>
    <col min="5" max="5" width="41.140625" style="13" customWidth="1"/>
    <col min="6" max="6" width="17.85546875" style="13" bestFit="1" customWidth="1"/>
    <col min="7" max="8" width="8.85546875" style="13"/>
    <col min="9" max="9" width="66.140625" style="13" customWidth="1"/>
    <col min="10" max="10" width="19.42578125" style="13" bestFit="1" customWidth="1"/>
    <col min="11" max="11" width="28.140625" style="13" customWidth="1"/>
    <col min="12" max="12" width="23" style="13" customWidth="1"/>
    <col min="13" max="13" width="38" style="13" customWidth="1"/>
    <col min="14" max="14" width="17.85546875" style="13" bestFit="1" customWidth="1"/>
    <col min="15" max="17" width="8.85546875" style="13"/>
    <col min="18" max="18" width="26.5703125" style="13" customWidth="1"/>
    <col min="19" max="16384" width="8.85546875" style="13"/>
  </cols>
  <sheetData>
    <row r="1" spans="1:20" ht="37.700000000000003" customHeight="1" x14ac:dyDescent="0.35">
      <c r="A1" s="15" t="s">
        <v>78</v>
      </c>
    </row>
    <row r="2" spans="1:20" ht="39.6" customHeight="1" x14ac:dyDescent="0.2">
      <c r="A2" s="45" t="s">
        <v>127</v>
      </c>
      <c r="B2" s="18"/>
      <c r="I2" s="6"/>
      <c r="J2" s="18"/>
    </row>
    <row r="3" spans="1:20" ht="25.7" customHeight="1" x14ac:dyDescent="0.2">
      <c r="A3" s="46" t="s">
        <v>79</v>
      </c>
      <c r="B3" s="46"/>
      <c r="C3" s="46"/>
      <c r="D3" s="46"/>
      <c r="E3" s="46"/>
      <c r="F3" s="46"/>
      <c r="I3" s="156" t="s">
        <v>80</v>
      </c>
      <c r="J3" s="156"/>
      <c r="K3" s="156"/>
      <c r="L3" s="156"/>
      <c r="M3" s="156"/>
      <c r="N3" s="156"/>
    </row>
    <row r="4" spans="1:20" ht="31.5" x14ac:dyDescent="0.25">
      <c r="A4" s="7" t="s">
        <v>176</v>
      </c>
      <c r="B4" s="28" t="s">
        <v>66</v>
      </c>
      <c r="C4" s="28" t="s">
        <v>67</v>
      </c>
      <c r="D4" s="28" t="s">
        <v>64</v>
      </c>
      <c r="E4" s="28" t="s">
        <v>17</v>
      </c>
      <c r="F4" s="28" t="s">
        <v>65</v>
      </c>
      <c r="G4" s="4"/>
      <c r="H4" s="4"/>
      <c r="I4" s="7" t="s">
        <v>176</v>
      </c>
      <c r="J4" s="28" t="s">
        <v>66</v>
      </c>
      <c r="K4" s="28" t="s">
        <v>67</v>
      </c>
      <c r="L4" s="28" t="s">
        <v>64</v>
      </c>
      <c r="M4" s="28" t="s">
        <v>17</v>
      </c>
      <c r="N4" s="28" t="s">
        <v>65</v>
      </c>
      <c r="O4" s="4"/>
      <c r="P4" s="4"/>
      <c r="Q4" s="4"/>
      <c r="R4" s="4"/>
      <c r="S4" s="4"/>
      <c r="T4" s="4"/>
    </row>
    <row r="5" spans="1:20" ht="15" x14ac:dyDescent="0.2">
      <c r="A5" s="4" t="s">
        <v>36</v>
      </c>
      <c r="B5" s="21">
        <f>INDEX('Uppgifter för övriga'!B:B,MATCH('Baseline_uppnått värde övrigt'!A5,'Uppgifter för övriga'!A:A,0))</f>
        <v>0</v>
      </c>
      <c r="C5" s="68">
        <f>'Referenser och källor'!$B$6</f>
        <v>1.008E-4</v>
      </c>
      <c r="D5" s="22">
        <f>B5*C5</f>
        <v>0</v>
      </c>
      <c r="E5" s="22">
        <f>'Referenser och källor'!$F$6</f>
        <v>0.82</v>
      </c>
      <c r="F5" s="4">
        <f>B5*E5</f>
        <v>0</v>
      </c>
      <c r="G5" s="4"/>
      <c r="H5" s="4"/>
      <c r="I5" s="4" t="s">
        <v>36</v>
      </c>
      <c r="J5" s="21">
        <f>INDEX('Uppgifter för övriga'!C:C,MATCH('Baseline_uppnått värde övrigt'!A5,'Uppgifter för övriga'!A:A,0))</f>
        <v>0</v>
      </c>
      <c r="K5" s="68">
        <f>'Referenser och källor'!$B$6</f>
        <v>1.008E-4</v>
      </c>
      <c r="L5" s="22">
        <f>J5*K5</f>
        <v>0</v>
      </c>
      <c r="M5" s="22">
        <f>'Referenser och källor'!$F$6</f>
        <v>0.82</v>
      </c>
      <c r="N5" s="4">
        <f>J5*M5</f>
        <v>0</v>
      </c>
      <c r="O5" s="4"/>
      <c r="P5" s="4"/>
      <c r="Q5" s="4"/>
      <c r="R5" s="4"/>
      <c r="S5" s="4"/>
      <c r="T5" s="4"/>
    </row>
    <row r="6" spans="1:20" ht="15" x14ac:dyDescent="0.2">
      <c r="A6" s="4" t="s">
        <v>11</v>
      </c>
      <c r="B6" s="21">
        <f>INDEX('Uppgifter för övriga'!B:B,MATCH('Baseline_uppnått värde övrigt'!A6,'Uppgifter för övriga'!A:A,0))</f>
        <v>0</v>
      </c>
      <c r="C6" s="68">
        <f>'Referenser och källor'!$B$7</f>
        <v>2.0159999999999999E-4</v>
      </c>
      <c r="D6" s="34">
        <f>B6*C6</f>
        <v>0</v>
      </c>
      <c r="E6" s="22">
        <f>'Referenser och källor'!$F$7</f>
        <v>1.06</v>
      </c>
      <c r="F6" s="4">
        <f t="shared" ref="F6:F25" si="0">B6*E6</f>
        <v>0</v>
      </c>
      <c r="G6" s="4"/>
      <c r="H6" s="4"/>
      <c r="I6" s="4" t="s">
        <v>11</v>
      </c>
      <c r="J6" s="21">
        <f>INDEX('Uppgifter för övriga'!C:C,MATCH('Baseline_uppnått värde övrigt'!A6,'Uppgifter för övriga'!A:A,0))</f>
        <v>0</v>
      </c>
      <c r="K6" s="68">
        <f>'Referenser och källor'!$B$7</f>
        <v>2.0159999999999999E-4</v>
      </c>
      <c r="L6" s="22">
        <f>J6*K6</f>
        <v>0</v>
      </c>
      <c r="M6" s="22">
        <f>'Referenser och källor'!$F$7</f>
        <v>1.06</v>
      </c>
      <c r="N6" s="4">
        <f t="shared" ref="N6:N17" si="1">J6*M6</f>
        <v>0</v>
      </c>
      <c r="O6" s="4"/>
      <c r="P6" s="4"/>
      <c r="Q6" s="4"/>
      <c r="R6" s="4"/>
      <c r="S6" s="4"/>
      <c r="T6" s="4"/>
    </row>
    <row r="7" spans="1:20" ht="15" x14ac:dyDescent="0.2">
      <c r="A7" s="4" t="s">
        <v>29</v>
      </c>
      <c r="B7" s="21">
        <f>INDEX('Uppgifter för övriga'!B:B,MATCH('Baseline_uppnått värde övrigt'!A7,'Uppgifter för övriga'!A:A,0))</f>
        <v>0</v>
      </c>
      <c r="C7" s="68">
        <f>'Referenser och källor'!$B$10</f>
        <v>0.25933679999999998</v>
      </c>
      <c r="D7" s="22">
        <f t="shared" ref="D7:D24" si="2">B7*C7</f>
        <v>0</v>
      </c>
      <c r="E7" s="22">
        <f>'Referenser och källor'!$F$10</f>
        <v>1.0900000000000001</v>
      </c>
      <c r="F7" s="4">
        <f t="shared" si="0"/>
        <v>0</v>
      </c>
      <c r="G7" s="4"/>
      <c r="H7" s="4"/>
      <c r="I7" s="4" t="s">
        <v>29</v>
      </c>
      <c r="J7" s="21">
        <f>INDEX('Uppgifter för övriga'!C:C,MATCH('Baseline_uppnått värde övrigt'!A7,'Uppgifter för övriga'!A:A,0))</f>
        <v>0</v>
      </c>
      <c r="K7" s="68">
        <f>'Referenser och källor'!$B$10</f>
        <v>0.25933679999999998</v>
      </c>
      <c r="L7" s="22">
        <f t="shared" ref="L7:L24" si="3">J7*K7</f>
        <v>0</v>
      </c>
      <c r="M7" s="22">
        <f>'Referenser och källor'!$F$10</f>
        <v>1.0900000000000001</v>
      </c>
      <c r="N7" s="4">
        <f t="shared" si="1"/>
        <v>0</v>
      </c>
      <c r="O7" s="4"/>
      <c r="P7" s="4"/>
      <c r="Q7" s="4"/>
      <c r="R7" s="4"/>
      <c r="S7" s="4"/>
      <c r="T7" s="4"/>
    </row>
    <row r="8" spans="1:20" ht="15" x14ac:dyDescent="0.2">
      <c r="A8" s="4" t="s">
        <v>85</v>
      </c>
      <c r="B8" s="21">
        <f>INDEX('Uppgifter för övriga'!B:B,MATCH('Baseline_uppnått värde övrigt'!A8,'Uppgifter för övriga'!A:A,0))</f>
        <v>0</v>
      </c>
      <c r="C8" s="68">
        <f>'Referenser och källor'!$B$14</f>
        <v>7.2300000000000003E-3</v>
      </c>
      <c r="D8" s="22">
        <f t="shared" si="2"/>
        <v>0</v>
      </c>
      <c r="E8" s="22">
        <f>'Referenser och källor'!$F$14</f>
        <v>1.8</v>
      </c>
      <c r="F8" s="4">
        <f t="shared" si="0"/>
        <v>0</v>
      </c>
      <c r="G8" s="4"/>
      <c r="H8" s="4"/>
      <c r="I8" s="4" t="s">
        <v>85</v>
      </c>
      <c r="J8" s="21">
        <f>INDEX('Uppgifter för övriga'!C:C,MATCH('Baseline_uppnått värde övrigt'!A8,'Uppgifter för övriga'!A:A,0))</f>
        <v>0</v>
      </c>
      <c r="K8" s="68">
        <f>'Referenser och källor'!$B$14</f>
        <v>7.2300000000000003E-3</v>
      </c>
      <c r="L8" s="22">
        <f t="shared" si="3"/>
        <v>0</v>
      </c>
      <c r="M8" s="22">
        <f>'Referenser och källor'!$F$14</f>
        <v>1.8</v>
      </c>
      <c r="N8" s="4">
        <f t="shared" si="1"/>
        <v>0</v>
      </c>
      <c r="O8" s="4"/>
      <c r="P8" s="4"/>
      <c r="Q8" s="4"/>
      <c r="R8" s="4"/>
      <c r="S8" s="4"/>
      <c r="T8" s="4"/>
    </row>
    <row r="9" spans="1:20" ht="15" x14ac:dyDescent="0.2">
      <c r="A9" s="4" t="s">
        <v>22</v>
      </c>
      <c r="B9" s="21">
        <f>INDEX('Uppgifter för övriga'!B:B,MATCH('Baseline_uppnått värde övrigt'!A9,'Uppgifter för övriga'!A:A,0))</f>
        <v>0</v>
      </c>
      <c r="C9" s="68">
        <f>'Referenser och källor'!$B$15</f>
        <v>1.5639999999999998E-2</v>
      </c>
      <c r="D9" s="22">
        <f t="shared" si="2"/>
        <v>0</v>
      </c>
      <c r="E9" s="22">
        <f>'Referenser och källor'!$F$15</f>
        <v>1.8</v>
      </c>
      <c r="F9" s="4">
        <f t="shared" si="0"/>
        <v>0</v>
      </c>
      <c r="G9" s="4"/>
      <c r="H9" s="4"/>
      <c r="I9" s="4" t="s">
        <v>22</v>
      </c>
      <c r="J9" s="21">
        <f>INDEX('Uppgifter för övriga'!C:C,MATCH('Baseline_uppnått värde övrigt'!A9,'Uppgifter för övriga'!A:A,0))</f>
        <v>0</v>
      </c>
      <c r="K9" s="68">
        <f>'Referenser och källor'!$B$15</f>
        <v>1.5639999999999998E-2</v>
      </c>
      <c r="L9" s="22">
        <f t="shared" si="3"/>
        <v>0</v>
      </c>
      <c r="M9" s="22">
        <f>'Referenser och källor'!$F$15</f>
        <v>1.8</v>
      </c>
      <c r="N9" s="4">
        <f t="shared" si="1"/>
        <v>0</v>
      </c>
      <c r="O9" s="4"/>
      <c r="P9" s="4"/>
      <c r="Q9" s="4"/>
      <c r="R9" s="4"/>
      <c r="S9" s="4"/>
      <c r="T9" s="4"/>
    </row>
    <row r="10" spans="1:20" ht="15" x14ac:dyDescent="0.2">
      <c r="A10" s="4" t="s">
        <v>21</v>
      </c>
      <c r="B10" s="21">
        <f>INDEX('Uppgifter för övriga'!B:B,MATCH('Baseline_uppnått värde övrigt'!A10,'Uppgifter för övriga'!A:A,0))</f>
        <v>0</v>
      </c>
      <c r="C10" s="68">
        <f>'Referenser och källor'!$B$13</f>
        <v>2.5000000000000001E-2</v>
      </c>
      <c r="D10" s="22">
        <f t="shared" si="2"/>
        <v>0</v>
      </c>
      <c r="E10" s="22">
        <f>'Referenser och källor'!$F$13</f>
        <v>1.8</v>
      </c>
      <c r="F10" s="4">
        <f t="shared" si="0"/>
        <v>0</v>
      </c>
      <c r="G10" s="4"/>
      <c r="H10" s="4"/>
      <c r="I10" s="4" t="s">
        <v>21</v>
      </c>
      <c r="J10" s="21">
        <f>INDEX('Uppgifter för övriga'!C:C,MATCH('Baseline_uppnått värde övrigt'!A10,'Uppgifter för övriga'!A:A,0))</f>
        <v>0</v>
      </c>
      <c r="K10" s="68">
        <f>'Referenser och källor'!$B$13</f>
        <v>2.5000000000000001E-2</v>
      </c>
      <c r="L10" s="22">
        <f t="shared" si="3"/>
        <v>0</v>
      </c>
      <c r="M10" s="22">
        <f>'Referenser och källor'!$F$13</f>
        <v>1.8</v>
      </c>
      <c r="N10" s="4">
        <f t="shared" si="1"/>
        <v>0</v>
      </c>
      <c r="O10" s="4"/>
      <c r="P10" s="4"/>
      <c r="Q10" s="4"/>
      <c r="R10" s="4"/>
      <c r="S10" s="4"/>
      <c r="T10" s="4"/>
    </row>
    <row r="11" spans="1:20" ht="15" x14ac:dyDescent="0.2">
      <c r="A11" s="4" t="s">
        <v>23</v>
      </c>
      <c r="B11" s="21">
        <f>INDEX('Uppgifter för övriga'!B:B,MATCH('Baseline_uppnått värde övrigt'!A11,'Uppgifter för övriga'!A:A,0))</f>
        <v>0</v>
      </c>
      <c r="C11" s="68">
        <f>'Referenser och källor'!$B$16</f>
        <v>1.9E-2</v>
      </c>
      <c r="D11" s="22">
        <f t="shared" si="2"/>
        <v>0</v>
      </c>
      <c r="E11" s="22">
        <f>'Referenser och källor'!$F$16</f>
        <v>0.7</v>
      </c>
      <c r="F11" s="4">
        <f t="shared" si="0"/>
        <v>0</v>
      </c>
      <c r="G11" s="4"/>
      <c r="H11" s="4"/>
      <c r="I11" s="4" t="s">
        <v>23</v>
      </c>
      <c r="J11" s="21">
        <f>INDEX('Uppgifter för övriga'!C:C,MATCH('Baseline_uppnått värde övrigt'!A11,'Uppgifter för övriga'!A:A,0))</f>
        <v>0</v>
      </c>
      <c r="K11" s="68">
        <f>'Referenser och källor'!$B$16</f>
        <v>1.9E-2</v>
      </c>
      <c r="L11" s="22">
        <f t="shared" si="3"/>
        <v>0</v>
      </c>
      <c r="M11" s="22">
        <f>'Referenser och källor'!$F$16</f>
        <v>0.7</v>
      </c>
      <c r="N11" s="4">
        <f t="shared" si="1"/>
        <v>0</v>
      </c>
      <c r="O11" s="4"/>
      <c r="P11" s="4"/>
      <c r="Q11" s="4"/>
      <c r="R11" s="4"/>
      <c r="S11" s="4"/>
      <c r="T11" s="4"/>
    </row>
    <row r="12" spans="1:20" ht="15" x14ac:dyDescent="0.2">
      <c r="A12" s="4" t="s">
        <v>26</v>
      </c>
      <c r="B12" s="21">
        <f>INDEX('Uppgifter för övriga'!B:B,MATCH('Baseline_uppnått värde övrigt'!A12,'Uppgifter för övriga'!A:A,0))</f>
        <v>0</v>
      </c>
      <c r="C12" s="68">
        <f>'Referenser och källor'!$B$17</f>
        <v>0.25933679999999998</v>
      </c>
      <c r="D12" s="22">
        <f t="shared" si="2"/>
        <v>0</v>
      </c>
      <c r="E12" s="22">
        <f>'Referenser och källor'!$F$17</f>
        <v>1.1100000000000001</v>
      </c>
      <c r="F12" s="4">
        <f t="shared" si="0"/>
        <v>0</v>
      </c>
      <c r="G12" s="4"/>
      <c r="H12" s="4"/>
      <c r="I12" s="4" t="s">
        <v>26</v>
      </c>
      <c r="J12" s="21">
        <f>INDEX('Uppgifter för övriga'!C:C,MATCH('Baseline_uppnått värde övrigt'!A12,'Uppgifter för övriga'!A:A,0))</f>
        <v>0</v>
      </c>
      <c r="K12" s="68">
        <f>'Referenser och källor'!$B$17</f>
        <v>0.25933679999999998</v>
      </c>
      <c r="L12" s="22">
        <f t="shared" si="3"/>
        <v>0</v>
      </c>
      <c r="M12" s="22">
        <f>'Referenser och källor'!$F$17</f>
        <v>1.1100000000000001</v>
      </c>
      <c r="N12" s="4">
        <f t="shared" si="1"/>
        <v>0</v>
      </c>
      <c r="O12" s="4"/>
      <c r="P12" s="4"/>
      <c r="Q12" s="4"/>
      <c r="R12" s="4"/>
      <c r="S12" s="4"/>
      <c r="T12" s="4"/>
    </row>
    <row r="13" spans="1:20" ht="15" x14ac:dyDescent="0.2">
      <c r="A13" s="4" t="s">
        <v>28</v>
      </c>
      <c r="B13" s="21">
        <f>INDEX('Uppgifter för övriga'!B:B,MATCH('Baseline_uppnått värde övrigt'!A13,'Uppgifter för övriga'!A:A,0))</f>
        <v>0</v>
      </c>
      <c r="C13" s="68">
        <f>'Referenser och källor'!$B$18</f>
        <v>0.27452160000000003</v>
      </c>
      <c r="D13" s="22">
        <f t="shared" si="2"/>
        <v>0</v>
      </c>
      <c r="E13" s="22">
        <f>'Referenser och källor'!$F$18</f>
        <v>1.1100000000000001</v>
      </c>
      <c r="F13" s="4">
        <f t="shared" si="0"/>
        <v>0</v>
      </c>
      <c r="G13" s="4"/>
      <c r="H13" s="4"/>
      <c r="I13" s="4" t="s">
        <v>28</v>
      </c>
      <c r="J13" s="21">
        <f>INDEX('Uppgifter för övriga'!C:C,MATCH('Baseline_uppnått värde övrigt'!A13,'Uppgifter för övriga'!A:A,0))</f>
        <v>0</v>
      </c>
      <c r="K13" s="68">
        <f>'Referenser och källor'!$B$18</f>
        <v>0.27452160000000003</v>
      </c>
      <c r="L13" s="22">
        <f t="shared" si="3"/>
        <v>0</v>
      </c>
      <c r="M13" s="22">
        <f>'Referenser och källor'!$F$18</f>
        <v>1.1100000000000001</v>
      </c>
      <c r="N13" s="4">
        <f t="shared" si="1"/>
        <v>0</v>
      </c>
      <c r="O13" s="4"/>
      <c r="P13" s="4"/>
      <c r="Q13" s="4"/>
      <c r="R13" s="4"/>
      <c r="S13" s="4"/>
      <c r="T13" s="4"/>
    </row>
    <row r="14" spans="1:20" ht="15" x14ac:dyDescent="0.2">
      <c r="A14" s="4" t="s">
        <v>20</v>
      </c>
      <c r="B14" s="21">
        <f>INDEX('Uppgifter för övriga'!B:B,MATCH('Baseline_uppnått värde övrigt'!A14,'Uppgifter för övriga'!A:A,0))</f>
        <v>0</v>
      </c>
      <c r="C14" s="68">
        <f>'Referenser och källor'!$B$19</f>
        <v>9.0400000000000008E-2</v>
      </c>
      <c r="D14" s="22">
        <f t="shared" si="2"/>
        <v>0</v>
      </c>
      <c r="E14" s="22">
        <f>'Referenser och källor'!$F$19</f>
        <v>1.8</v>
      </c>
      <c r="F14" s="4">
        <f t="shared" si="0"/>
        <v>0</v>
      </c>
      <c r="G14" s="4"/>
      <c r="H14" s="4"/>
      <c r="I14" s="4" t="s">
        <v>20</v>
      </c>
      <c r="J14" s="21">
        <f>INDEX('Uppgifter för övriga'!C:C,MATCH('Baseline_uppnått värde övrigt'!A14,'Uppgifter för övriga'!A:A,0))</f>
        <v>0</v>
      </c>
      <c r="K14" s="68">
        <f>'Referenser och källor'!$B$19</f>
        <v>9.0400000000000008E-2</v>
      </c>
      <c r="L14" s="22">
        <f t="shared" si="3"/>
        <v>0</v>
      </c>
      <c r="M14" s="22">
        <f>'Referenser och källor'!$F$19</f>
        <v>1.8</v>
      </c>
      <c r="N14" s="4">
        <f t="shared" si="1"/>
        <v>0</v>
      </c>
      <c r="O14" s="4"/>
      <c r="P14" s="4"/>
      <c r="Q14" s="4"/>
      <c r="R14" s="4"/>
      <c r="S14" s="4"/>
      <c r="T14" s="4"/>
    </row>
    <row r="15" spans="1:20" ht="15" x14ac:dyDescent="0.2">
      <c r="A15" s="4" t="s">
        <v>2</v>
      </c>
      <c r="B15" s="21">
        <f>INDEX('Uppgifter för övriga'!B:B,MATCH('Baseline_uppnått värde övrigt'!A15,'Uppgifter för övriga'!A:A,0))</f>
        <v>0</v>
      </c>
      <c r="C15" s="68">
        <f>'Referenser och källor'!$B$22</f>
        <v>5.6000000000000001E-2</v>
      </c>
      <c r="D15" s="22">
        <f t="shared" si="2"/>
        <v>0</v>
      </c>
      <c r="E15" s="22">
        <f>'Referenser och källor'!$F$22</f>
        <v>0.6</v>
      </c>
      <c r="F15" s="4">
        <f t="shared" si="0"/>
        <v>0</v>
      </c>
      <c r="G15" s="4"/>
      <c r="H15" s="4"/>
      <c r="I15" s="4" t="s">
        <v>2</v>
      </c>
      <c r="J15" s="21">
        <f>INDEX('Uppgifter för övriga'!C:C,MATCH('Baseline_uppnått värde övrigt'!A15,'Uppgifter för övriga'!A:A,0))</f>
        <v>0</v>
      </c>
      <c r="K15" s="68">
        <f>'Referenser och källor'!$B$22</f>
        <v>5.6000000000000001E-2</v>
      </c>
      <c r="L15" s="22">
        <f t="shared" si="3"/>
        <v>0</v>
      </c>
      <c r="M15" s="22">
        <f>'Referenser och källor'!$F$22</f>
        <v>0.6</v>
      </c>
      <c r="N15" s="4">
        <f t="shared" si="1"/>
        <v>0</v>
      </c>
      <c r="O15" s="4"/>
      <c r="P15" s="4"/>
      <c r="Q15" s="4"/>
      <c r="R15" s="4"/>
      <c r="S15" s="4"/>
      <c r="T15" s="4"/>
    </row>
    <row r="16" spans="1:20" ht="15" x14ac:dyDescent="0.2">
      <c r="A16" s="4" t="s">
        <v>1</v>
      </c>
      <c r="B16" s="21">
        <f>INDEX('Uppgifter för övriga'!B:B,MATCH('Baseline_uppnått värde övrigt'!A16,'Uppgifter för övriga'!A:A,0))</f>
        <v>0</v>
      </c>
      <c r="C16" s="68">
        <f>'Referenser och källor'!$B$23</f>
        <v>5.1999999999999998E-2</v>
      </c>
      <c r="D16" s="22">
        <f t="shared" si="2"/>
        <v>0</v>
      </c>
      <c r="E16" s="22">
        <f>'Referenser och källor'!$F$23</f>
        <v>0.7</v>
      </c>
      <c r="F16" s="4">
        <f t="shared" si="0"/>
        <v>0</v>
      </c>
      <c r="G16" s="4"/>
      <c r="H16" s="4"/>
      <c r="I16" s="4" t="s">
        <v>1</v>
      </c>
      <c r="J16" s="21">
        <f>INDEX('Uppgifter för övriga'!C:C,MATCH('Baseline_uppnått värde övrigt'!A16,'Uppgifter för övriga'!A:A,0))</f>
        <v>0</v>
      </c>
      <c r="K16" s="68">
        <f>'Referenser och källor'!$B$23</f>
        <v>5.1999999999999998E-2</v>
      </c>
      <c r="L16" s="22">
        <f t="shared" si="3"/>
        <v>0</v>
      </c>
      <c r="M16" s="22">
        <f>'Referenser och källor'!$F$23</f>
        <v>0.7</v>
      </c>
      <c r="N16" s="4">
        <f t="shared" si="1"/>
        <v>0</v>
      </c>
      <c r="O16" s="4"/>
      <c r="P16" s="4"/>
      <c r="Q16" s="4"/>
      <c r="R16" s="4"/>
      <c r="S16" s="4"/>
      <c r="T16" s="4"/>
    </row>
    <row r="17" spans="1:280" ht="15" x14ac:dyDescent="0.2">
      <c r="A17" s="4" t="s">
        <v>30</v>
      </c>
      <c r="B17" s="21">
        <f>INDEX('Uppgifter för övriga'!B:B,MATCH('Baseline_uppnått värde övrigt'!A17,'Uppgifter för övriga'!A:A,0))</f>
        <v>0</v>
      </c>
      <c r="C17" s="68">
        <f>'Referenser och källor'!$B$26</f>
        <v>0.23446080000000002</v>
      </c>
      <c r="D17" s="22">
        <f t="shared" si="2"/>
        <v>0</v>
      </c>
      <c r="E17" s="22">
        <f>'Referenser och källor'!$F$26</f>
        <v>1.0900000000000001</v>
      </c>
      <c r="F17" s="4">
        <f t="shared" si="0"/>
        <v>0</v>
      </c>
      <c r="G17" s="4"/>
      <c r="H17" s="4"/>
      <c r="I17" s="4" t="s">
        <v>30</v>
      </c>
      <c r="J17" s="21">
        <f>INDEX('Uppgifter för övriga'!C:C,MATCH('Baseline_uppnått värde övrigt'!A17,'Uppgifter för övriga'!A:A,0))</f>
        <v>0</v>
      </c>
      <c r="K17" s="68">
        <f>'Referenser och källor'!$B$26</f>
        <v>0.23446080000000002</v>
      </c>
      <c r="L17" s="22">
        <f t="shared" si="3"/>
        <v>0</v>
      </c>
      <c r="M17" s="22">
        <f>'Referenser och källor'!$F$26</f>
        <v>1.0900000000000001</v>
      </c>
      <c r="N17" s="4">
        <f t="shared" si="1"/>
        <v>0</v>
      </c>
      <c r="O17" s="4"/>
      <c r="P17" s="4"/>
      <c r="Q17" s="4"/>
      <c r="R17" s="4"/>
      <c r="S17" s="4"/>
      <c r="T17" s="4"/>
    </row>
    <row r="18" spans="1:280" ht="15" x14ac:dyDescent="0.2">
      <c r="A18" s="4" t="s">
        <v>31</v>
      </c>
      <c r="B18" s="21">
        <f>INDEX('Uppgifter för övriga'!B:B,MATCH('Baseline_uppnått värde övrigt'!A18,'Uppgifter för övriga'!A:A,0))</f>
        <v>0</v>
      </c>
      <c r="C18" s="68">
        <f>'Referenser och källor'!$B$28</f>
        <v>0.37090080000000003</v>
      </c>
      <c r="D18" s="22">
        <f t="shared" si="2"/>
        <v>0</v>
      </c>
      <c r="E18" s="22">
        <f>'Referenser och källor'!$F$28</f>
        <v>1.1499999999999999</v>
      </c>
      <c r="F18" s="4">
        <f>B18*E18</f>
        <v>0</v>
      </c>
      <c r="G18" s="4"/>
      <c r="H18" s="4"/>
      <c r="I18" s="4" t="s">
        <v>31</v>
      </c>
      <c r="J18" s="21">
        <f>INDEX('Uppgifter för övriga'!C:C,MATCH('Baseline_uppnått värde övrigt'!A18,'Uppgifter för övriga'!A:A,0))</f>
        <v>0</v>
      </c>
      <c r="K18" s="68">
        <f>'Referenser och källor'!$B$28</f>
        <v>0.37090080000000003</v>
      </c>
      <c r="L18" s="22">
        <f t="shared" si="3"/>
        <v>0</v>
      </c>
      <c r="M18" s="22">
        <f>'Referenser och källor'!$F$28</f>
        <v>1.1499999999999999</v>
      </c>
      <c r="N18" s="4">
        <f>J18*M18</f>
        <v>0</v>
      </c>
      <c r="O18" s="4"/>
      <c r="P18" s="4"/>
      <c r="Q18" s="4"/>
      <c r="R18" s="4"/>
      <c r="S18" s="4"/>
      <c r="T18" s="4"/>
    </row>
    <row r="19" spans="1:280" ht="15" x14ac:dyDescent="0.2">
      <c r="A19" s="4" t="s">
        <v>32</v>
      </c>
      <c r="B19" s="21">
        <f>INDEX('Uppgifter för övriga'!B:B,MATCH('Baseline_uppnått värde övrigt'!A19,'Uppgifter för övriga'!A:A,0))</f>
        <v>0</v>
      </c>
      <c r="C19" s="68">
        <f>'Referenser och källor'!$B$29</f>
        <v>0.18011080000000002</v>
      </c>
      <c r="D19" s="22">
        <f t="shared" si="2"/>
        <v>0</v>
      </c>
      <c r="E19" s="22">
        <f>'Referenser och källor'!$F$29</f>
        <v>1.0900000000000001</v>
      </c>
      <c r="F19" s="4">
        <f t="shared" si="0"/>
        <v>0</v>
      </c>
      <c r="G19" s="25"/>
      <c r="H19" s="4"/>
      <c r="I19" s="4" t="s">
        <v>32</v>
      </c>
      <c r="J19" s="21">
        <f>INDEX('Uppgifter för övriga'!C:C,MATCH('Baseline_uppnått värde övrigt'!A19,'Uppgifter för övriga'!A:A,0))</f>
        <v>0</v>
      </c>
      <c r="K19" s="68">
        <f>'Referenser och källor'!$B$29</f>
        <v>0.18011080000000002</v>
      </c>
      <c r="L19" s="22">
        <f t="shared" si="3"/>
        <v>0</v>
      </c>
      <c r="M19" s="22">
        <f>'Referenser och källor'!$F$29</f>
        <v>1.0900000000000001</v>
      </c>
      <c r="N19" s="4">
        <f t="shared" ref="N19:N25" si="4">J19*M19</f>
        <v>0</v>
      </c>
      <c r="O19" s="25"/>
      <c r="P19" s="4"/>
      <c r="Q19" s="4"/>
      <c r="R19" s="4"/>
      <c r="S19" s="4"/>
      <c r="T19" s="4"/>
    </row>
    <row r="20" spans="1:280" ht="15" x14ac:dyDescent="0.2">
      <c r="A20" s="4" t="s">
        <v>10</v>
      </c>
      <c r="B20" s="21">
        <f>INDEX('Uppgifter för övriga'!B:B,MATCH('Baseline_uppnått värde övrigt'!A20,'Uppgifter för övriga'!A:A,0))</f>
        <v>0</v>
      </c>
      <c r="C20" s="68">
        <f>'Referenser och källor'!$B$30</f>
        <v>0.19997280000000003</v>
      </c>
      <c r="D20" s="22">
        <f t="shared" si="2"/>
        <v>0</v>
      </c>
      <c r="E20" s="22">
        <f>'Referenser och källor'!$F$30</f>
        <v>1.0900000000000001</v>
      </c>
      <c r="F20" s="4">
        <f t="shared" si="0"/>
        <v>0</v>
      </c>
      <c r="G20" s="4"/>
      <c r="H20" s="4"/>
      <c r="I20" s="4" t="s">
        <v>10</v>
      </c>
      <c r="J20" s="21">
        <f>INDEX('Uppgifter för övriga'!C:C,MATCH('Baseline_uppnått värde övrigt'!A20,'Uppgifter för övriga'!A:A,0))</f>
        <v>0</v>
      </c>
      <c r="K20" s="68">
        <f>'Referenser och källor'!$B$30</f>
        <v>0.19997280000000003</v>
      </c>
      <c r="L20" s="22">
        <f t="shared" si="3"/>
        <v>0</v>
      </c>
      <c r="M20" s="22">
        <f>'Referenser och källor'!$F$30</f>
        <v>1.0900000000000001</v>
      </c>
      <c r="N20" s="4">
        <f t="shared" si="4"/>
        <v>0</v>
      </c>
      <c r="O20" s="4"/>
      <c r="P20" s="4"/>
      <c r="Q20" s="4"/>
      <c r="R20" s="4"/>
      <c r="S20" s="4"/>
      <c r="T20" s="4"/>
    </row>
    <row r="21" spans="1:280" ht="15" x14ac:dyDescent="0.2">
      <c r="A21" s="4" t="s">
        <v>33</v>
      </c>
      <c r="B21" s="21">
        <f>INDEX('Uppgifter för övriga'!B:B,MATCH('Baseline_uppnått värde övrigt'!A21,'Uppgifter för övriga'!A:A,0))</f>
        <v>0</v>
      </c>
      <c r="C21" s="68">
        <f>'Referenser och källor'!$B$33</f>
        <v>0.3349512</v>
      </c>
      <c r="D21" s="22">
        <f t="shared" si="2"/>
        <v>0</v>
      </c>
      <c r="E21" s="22">
        <f>'Referenser och källor'!$F$33</f>
        <v>1.1499999999999999</v>
      </c>
      <c r="F21" s="4">
        <f t="shared" si="0"/>
        <v>0</v>
      </c>
      <c r="G21" s="4"/>
      <c r="H21" s="4"/>
      <c r="I21" s="4" t="s">
        <v>33</v>
      </c>
      <c r="J21" s="21">
        <f>INDEX('Uppgifter för övriga'!C:C,MATCH('Baseline_uppnått värde övrigt'!A21,'Uppgifter för övriga'!A:A,0))</f>
        <v>0</v>
      </c>
      <c r="K21" s="68">
        <f>'Referenser och källor'!$B$33</f>
        <v>0.3349512</v>
      </c>
      <c r="L21" s="22">
        <f t="shared" si="3"/>
        <v>0</v>
      </c>
      <c r="M21" s="22">
        <f>'Referenser och källor'!$F$33</f>
        <v>1.1499999999999999</v>
      </c>
      <c r="N21" s="4">
        <f t="shared" si="4"/>
        <v>0</v>
      </c>
      <c r="O21" s="4"/>
      <c r="P21" s="4"/>
      <c r="Q21" s="4"/>
      <c r="R21" s="4"/>
      <c r="S21" s="4"/>
      <c r="T21" s="4"/>
    </row>
    <row r="22" spans="1:280" ht="15" x14ac:dyDescent="0.2">
      <c r="A22" s="4" t="s">
        <v>34</v>
      </c>
      <c r="B22" s="21">
        <f>INDEX('Uppgifter för övriga'!B:B,MATCH('Baseline_uppnått värde övrigt'!A22,'Uppgifter för övriga'!A:A,0))</f>
        <v>0</v>
      </c>
      <c r="C22" s="68">
        <f>'Referenser och källor'!$B$34</f>
        <v>0.37982880000000002</v>
      </c>
      <c r="D22" s="22">
        <f t="shared" si="2"/>
        <v>0</v>
      </c>
      <c r="E22" s="22">
        <f>'Referenser och källor'!$F$34</f>
        <v>1.01</v>
      </c>
      <c r="F22" s="4">
        <f t="shared" si="0"/>
        <v>0</v>
      </c>
      <c r="G22" s="4"/>
      <c r="H22" s="4"/>
      <c r="I22" s="4" t="s">
        <v>34</v>
      </c>
      <c r="J22" s="21">
        <f>INDEX('Uppgifter för övriga'!C:C,MATCH('Baseline_uppnått värde övrigt'!A22,'Uppgifter för övriga'!A:A,0))</f>
        <v>0</v>
      </c>
      <c r="K22" s="68">
        <f>'Referenser och källor'!$B$34</f>
        <v>0.37982880000000002</v>
      </c>
      <c r="L22" s="22">
        <f t="shared" si="3"/>
        <v>0</v>
      </c>
      <c r="M22" s="22">
        <f>'Referenser och källor'!$F$34</f>
        <v>1.01</v>
      </c>
      <c r="N22" s="4">
        <f t="shared" si="4"/>
        <v>0</v>
      </c>
      <c r="O22" s="4"/>
      <c r="P22" s="4"/>
      <c r="Q22" s="4"/>
      <c r="R22" s="4"/>
      <c r="S22" s="4"/>
      <c r="T22" s="4"/>
    </row>
    <row r="23" spans="1:280" ht="15" x14ac:dyDescent="0.2">
      <c r="A23" s="4" t="s">
        <v>38</v>
      </c>
      <c r="B23" s="21">
        <f>INDEX('Uppgifter för övriga'!B:B,MATCH('Baseline_uppnått värde övrigt'!A23,'Uppgifter för övriga'!A:A,0))</f>
        <v>0</v>
      </c>
      <c r="C23" s="68">
        <f>'Referenser och källor'!$B$35</f>
        <v>1.1088000000000001E-3</v>
      </c>
      <c r="D23" s="22">
        <f t="shared" si="2"/>
        <v>0</v>
      </c>
      <c r="E23" s="22">
        <f>'Referenser och källor'!$F$35</f>
        <v>1.06</v>
      </c>
      <c r="F23" s="4">
        <f t="shared" si="0"/>
        <v>0</v>
      </c>
      <c r="G23" s="4"/>
      <c r="H23" s="4"/>
      <c r="I23" s="4" t="s">
        <v>38</v>
      </c>
      <c r="J23" s="21">
        <f>INDEX('Uppgifter för övriga'!C:C,MATCH('Baseline_uppnått värde övrigt'!A23,'Uppgifter för övriga'!A:A,0))</f>
        <v>0</v>
      </c>
      <c r="K23" s="68">
        <f>'Referenser och källor'!$B$35</f>
        <v>1.1088000000000001E-3</v>
      </c>
      <c r="L23" s="22">
        <f t="shared" si="3"/>
        <v>0</v>
      </c>
      <c r="M23" s="22">
        <f>'Referenser och källor'!$F$35</f>
        <v>1.06</v>
      </c>
      <c r="N23" s="4">
        <f t="shared" si="4"/>
        <v>0</v>
      </c>
      <c r="O23" s="4"/>
      <c r="P23" s="4"/>
      <c r="Q23" s="4"/>
      <c r="R23" s="4"/>
      <c r="S23" s="4"/>
      <c r="T23" s="4"/>
    </row>
    <row r="24" spans="1:280" ht="15" x14ac:dyDescent="0.2">
      <c r="A24" s="4" t="s">
        <v>35</v>
      </c>
      <c r="B24" s="21">
        <f>INDEX('Uppgifter för övriga'!B:B,MATCH('Baseline_uppnått värde övrigt'!A24,'Uppgifter för övriga'!A:A,0))</f>
        <v>0</v>
      </c>
      <c r="C24" s="51">
        <f>'Referenser och källor'!$B$36</f>
        <v>0.21610080000000001</v>
      </c>
      <c r="D24" s="22">
        <f t="shared" si="2"/>
        <v>0</v>
      </c>
      <c r="E24" s="33">
        <f>'Referenser och källor'!$F$36</f>
        <v>1.06</v>
      </c>
      <c r="F24" s="4">
        <f t="shared" si="0"/>
        <v>0</v>
      </c>
      <c r="I24" s="4" t="s">
        <v>35</v>
      </c>
      <c r="J24" s="21">
        <f>INDEX('Uppgifter för övriga'!C:C,MATCH('Baseline_uppnått värde övrigt'!A24,'Uppgifter för övriga'!A:A,0))</f>
        <v>0</v>
      </c>
      <c r="K24" s="51">
        <f>'Referenser och källor'!$B$36</f>
        <v>0.21610080000000001</v>
      </c>
      <c r="L24" s="22">
        <f t="shared" si="3"/>
        <v>0</v>
      </c>
      <c r="M24" s="33">
        <f>'Referenser och källor'!$F$36</f>
        <v>1.06</v>
      </c>
      <c r="N24" s="4">
        <f t="shared" si="4"/>
        <v>0</v>
      </c>
      <c r="Q24" s="100"/>
    </row>
    <row r="25" spans="1:280" ht="15" x14ac:dyDescent="0.2">
      <c r="A25" s="4" t="s">
        <v>39</v>
      </c>
      <c r="B25" s="21">
        <f>INDEX('Uppgifter för övriga'!B:B,MATCH('Baseline_uppnått värde övrigt'!A25,'Uppgifter för övriga'!A:A,0))</f>
        <v>0</v>
      </c>
      <c r="C25" s="51">
        <f>'Referenser och källor'!$B$37</f>
        <v>3.0240000000000002E-3</v>
      </c>
      <c r="D25" s="22">
        <f>B25*C25</f>
        <v>0</v>
      </c>
      <c r="E25" s="33">
        <f>'Referenser och källor'!$F$37</f>
        <v>1.1100000000000001</v>
      </c>
      <c r="F25" s="4">
        <f t="shared" si="0"/>
        <v>0</v>
      </c>
      <c r="I25" s="4" t="s">
        <v>39</v>
      </c>
      <c r="J25" s="21">
        <f>INDEX('Uppgifter för övriga'!C:C,MATCH('Baseline_uppnått värde övrigt'!A25,'Uppgifter för övriga'!A:A,0))</f>
        <v>0</v>
      </c>
      <c r="K25" s="51">
        <f>'Referenser och källor'!$B$37</f>
        <v>3.0240000000000002E-3</v>
      </c>
      <c r="L25" s="22">
        <f>J25*K25</f>
        <v>0</v>
      </c>
      <c r="M25" s="33">
        <f>'Referenser och källor'!$F$37</f>
        <v>1.1100000000000001</v>
      </c>
      <c r="N25" s="4">
        <f t="shared" si="4"/>
        <v>0</v>
      </c>
      <c r="Q25" s="100"/>
    </row>
    <row r="26" spans="1:280" s="19" customFormat="1" ht="36" customHeight="1" thickBot="1" x14ac:dyDescent="0.3">
      <c r="A26" s="23" t="s">
        <v>7</v>
      </c>
      <c r="B26" s="24">
        <f>SUM(B5:B25)</f>
        <v>0</v>
      </c>
      <c r="C26" s="24"/>
      <c r="D26" s="24">
        <f>SUM(D5:D25)</f>
        <v>0</v>
      </c>
      <c r="E26" s="23"/>
      <c r="F26" s="23">
        <f>SUM(F5:F25)</f>
        <v>0</v>
      </c>
      <c r="G26" s="4"/>
      <c r="H26" s="4"/>
      <c r="I26" s="23" t="s">
        <v>7</v>
      </c>
      <c r="J26" s="24">
        <f>SUM(J5:J25)</f>
        <v>0</v>
      </c>
      <c r="K26" s="24"/>
      <c r="L26" s="24">
        <f>SUM(L5:L25)</f>
        <v>0</v>
      </c>
      <c r="M26" s="23"/>
      <c r="N26" s="23">
        <f>SUM(N5:N25)</f>
        <v>0</v>
      </c>
      <c r="O26" s="4"/>
      <c r="P26" s="4"/>
      <c r="Q26" s="4"/>
      <c r="R26" s="4"/>
      <c r="S26" s="4"/>
      <c r="T26" s="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</row>
    <row r="27" spans="1:280" s="4" customFormat="1" ht="32.25" thickTop="1" x14ac:dyDescent="0.25">
      <c r="A27" s="8" t="s">
        <v>103</v>
      </c>
      <c r="B27" s="28" t="s">
        <v>66</v>
      </c>
      <c r="C27" s="28" t="s">
        <v>67</v>
      </c>
      <c r="D27" s="28" t="s">
        <v>64</v>
      </c>
      <c r="E27" s="28" t="s">
        <v>17</v>
      </c>
      <c r="F27" s="28" t="s">
        <v>65</v>
      </c>
      <c r="I27" s="8" t="s">
        <v>103</v>
      </c>
      <c r="J27" s="28" t="s">
        <v>66</v>
      </c>
      <c r="K27" s="28" t="s">
        <v>67</v>
      </c>
      <c r="L27" s="28" t="s">
        <v>64</v>
      </c>
      <c r="M27" s="28" t="s">
        <v>17</v>
      </c>
      <c r="N27" s="28" t="s">
        <v>65</v>
      </c>
    </row>
    <row r="28" spans="1:280" s="4" customFormat="1" ht="15" x14ac:dyDescent="0.2">
      <c r="A28" s="13" t="s">
        <v>52</v>
      </c>
      <c r="B28" s="21">
        <f>INDEX('Uppgifter för övriga'!B:B,MATCH('Baseline_uppnått värde övrigt'!A28,'Uppgifter för övriga'!A:A,0))</f>
        <v>0</v>
      </c>
      <c r="C28" s="69">
        <f>'Referenser och källor'!$B$4</f>
        <v>0.3087248322147651</v>
      </c>
      <c r="D28" s="22">
        <f>B28*C28</f>
        <v>0</v>
      </c>
      <c r="E28" s="22">
        <f>'Referenser och källor'!$F$4</f>
        <v>1.0900000000000001</v>
      </c>
      <c r="F28" s="4">
        <f>B28*E28</f>
        <v>0</v>
      </c>
      <c r="I28" s="13" t="s">
        <v>52</v>
      </c>
      <c r="J28" s="21">
        <f>INDEX('Uppgifter för övriga'!C:C,MATCH('Baseline_uppnått värde övrigt'!A28,'Uppgifter för övriga'!A:A,0))</f>
        <v>0</v>
      </c>
      <c r="K28" s="69">
        <f>'Referenser och källor'!$B$4</f>
        <v>0.3087248322147651</v>
      </c>
      <c r="L28" s="22">
        <f>J28*K28</f>
        <v>0</v>
      </c>
      <c r="M28" s="22">
        <f>'Referenser och källor'!$F$4</f>
        <v>1.0900000000000001</v>
      </c>
      <c r="N28" s="4">
        <f>J28*M28</f>
        <v>0</v>
      </c>
    </row>
    <row r="29" spans="1:280" s="4" customFormat="1" ht="15" x14ac:dyDescent="0.2">
      <c r="A29" s="13" t="s">
        <v>89</v>
      </c>
      <c r="B29" s="21">
        <f>INDEX('Uppgifter för övriga'!B:B,MATCH('Baseline_uppnått värde övrigt'!A29,'Uppgifter för övriga'!A:A,0))</f>
        <v>0</v>
      </c>
      <c r="C29" s="69">
        <f>'Referenser och källor'!$B$5</f>
        <v>5.2740434332988625E-2</v>
      </c>
      <c r="D29" s="22">
        <f t="shared" ref="D29:D39" si="5">B29*C29</f>
        <v>0</v>
      </c>
      <c r="E29" s="22">
        <f>'Referenser och källor'!$F$5</f>
        <v>0.82</v>
      </c>
      <c r="F29" s="4">
        <f t="shared" ref="F29:F39" si="6">B29*E29</f>
        <v>0</v>
      </c>
      <c r="I29" s="13" t="s">
        <v>89</v>
      </c>
      <c r="J29" s="21">
        <f>INDEX('Uppgifter för övriga'!C:C,MATCH('Baseline_uppnått värde övrigt'!A29,'Uppgifter för övriga'!A:A,0))</f>
        <v>0</v>
      </c>
      <c r="K29" s="69">
        <f>'Referenser och källor'!$B$5</f>
        <v>5.2740434332988625E-2</v>
      </c>
      <c r="L29" s="22">
        <f>J29*K29</f>
        <v>0</v>
      </c>
      <c r="M29" s="22">
        <f>'Referenser och källor'!$F$5</f>
        <v>0.82</v>
      </c>
      <c r="N29" s="4">
        <f t="shared" ref="N29" si="7">J29*M29</f>
        <v>0</v>
      </c>
    </row>
    <row r="30" spans="1:280" s="4" customFormat="1" ht="15" x14ac:dyDescent="0.2">
      <c r="A30" s="13" t="s">
        <v>54</v>
      </c>
      <c r="B30" s="21">
        <f>INDEX('Uppgifter för övriga'!B:B,MATCH('Baseline_uppnått värde övrigt'!A30,'Uppgifter för övriga'!A:A,0))</f>
        <v>0</v>
      </c>
      <c r="C30" s="69">
        <f>'Referenser och källor'!$B$8</f>
        <v>0.25997952917093142</v>
      </c>
      <c r="D30" s="22">
        <f t="shared" si="5"/>
        <v>0</v>
      </c>
      <c r="E30" s="22">
        <f>'Referenser och källor'!$F$8</f>
        <v>1.0900000000000001</v>
      </c>
      <c r="F30" s="4">
        <f>B30*E30</f>
        <v>0</v>
      </c>
      <c r="I30" s="13" t="s">
        <v>54</v>
      </c>
      <c r="J30" s="21">
        <f>INDEX('Uppgifter för övriga'!C:C,MATCH('Baseline_uppnått värde övrigt'!A30,'Uppgifter för övriga'!A:A,0))</f>
        <v>0</v>
      </c>
      <c r="K30" s="69">
        <f>'Referenser och källor'!$B$8</f>
        <v>0.25997952917093142</v>
      </c>
      <c r="L30" s="22">
        <f t="shared" ref="L30:L39" si="8">J30*K30</f>
        <v>0</v>
      </c>
      <c r="M30" s="22">
        <f>'Referenser och källor'!$F$8</f>
        <v>1.0900000000000001</v>
      </c>
      <c r="N30" s="4">
        <f>J30*M30</f>
        <v>0</v>
      </c>
    </row>
    <row r="31" spans="1:280" s="4" customFormat="1" ht="15" x14ac:dyDescent="0.2">
      <c r="A31" s="13" t="s">
        <v>91</v>
      </c>
      <c r="B31" s="21">
        <f>INDEX('Uppgifter för övriga'!B:B,MATCH('Baseline_uppnått värde övrigt'!A31,'Uppgifter för övriga'!A:A,0))</f>
        <v>0</v>
      </c>
      <c r="C31" s="69">
        <f>'Referenser och källor'!$B$9</f>
        <v>0.32040816326530613</v>
      </c>
      <c r="D31" s="22">
        <f t="shared" si="5"/>
        <v>0</v>
      </c>
      <c r="E31" s="22">
        <f>'Referenser och källor'!$F$9</f>
        <v>1.0900000000000001</v>
      </c>
      <c r="F31" s="4">
        <f t="shared" si="6"/>
        <v>0</v>
      </c>
      <c r="I31" s="13" t="s">
        <v>91</v>
      </c>
      <c r="J31" s="21">
        <f>INDEX('Uppgifter för övriga'!C:C,MATCH('Baseline_uppnått värde övrigt'!A31,'Uppgifter för övriga'!A:A,0))</f>
        <v>0</v>
      </c>
      <c r="K31" s="69">
        <f>'Referenser och källor'!$B$9</f>
        <v>0.32040816326530613</v>
      </c>
      <c r="L31" s="22">
        <f t="shared" si="8"/>
        <v>0</v>
      </c>
      <c r="M31" s="22">
        <f>'Referenser och källor'!$F$9</f>
        <v>1.0900000000000001</v>
      </c>
      <c r="N31" s="4">
        <f>J31*M31</f>
        <v>0</v>
      </c>
    </row>
    <row r="32" spans="1:280" s="4" customFormat="1" ht="15" x14ac:dyDescent="0.2">
      <c r="A32" s="13" t="s">
        <v>56</v>
      </c>
      <c r="B32" s="21">
        <f>INDEX('Uppgifter för övriga'!B:B,MATCH('Baseline_uppnått värde övrigt'!A32,'Uppgifter för övriga'!A:A,0))</f>
        <v>0</v>
      </c>
      <c r="C32" s="69">
        <f>'Referenser och källor'!$B$11</f>
        <v>0.17142857142857146</v>
      </c>
      <c r="D32" s="22">
        <f t="shared" si="5"/>
        <v>0</v>
      </c>
      <c r="E32" s="22">
        <f>'Referenser och källor'!$F$11</f>
        <v>1.0900000000000001</v>
      </c>
      <c r="F32" s="4">
        <f t="shared" si="6"/>
        <v>0</v>
      </c>
      <c r="I32" s="13" t="s">
        <v>56</v>
      </c>
      <c r="J32" s="21">
        <f>INDEX('Uppgifter för övriga'!C:C,MATCH('Baseline_uppnått värde övrigt'!A32,'Uppgifter för övriga'!A:A,0))</f>
        <v>0</v>
      </c>
      <c r="K32" s="69">
        <f>'Referenser och källor'!$B$11</f>
        <v>0.17142857142857146</v>
      </c>
      <c r="L32" s="22">
        <f t="shared" si="8"/>
        <v>0</v>
      </c>
      <c r="M32" s="22">
        <f>'Referenser och källor'!$F$11</f>
        <v>1.0900000000000001</v>
      </c>
      <c r="N32" s="4">
        <f t="shared" ref="N32:N37" si="9">J32*M32</f>
        <v>0</v>
      </c>
    </row>
    <row r="33" spans="1:20" s="4" customFormat="1" ht="15" x14ac:dyDescent="0.2">
      <c r="A33" s="13" t="s">
        <v>55</v>
      </c>
      <c r="B33" s="21">
        <f>INDEX('Uppgifter för övriga'!B:B,MATCH('Baseline_uppnått värde övrigt'!A33,'Uppgifter för övriga'!A:A,0))</f>
        <v>0</v>
      </c>
      <c r="C33" s="69">
        <f>'Referenser och källor'!$B$12</f>
        <v>0.11694915254237287</v>
      </c>
      <c r="D33" s="22">
        <f t="shared" si="5"/>
        <v>0</v>
      </c>
      <c r="E33" s="22">
        <f>'Referenser och källor'!$F$12</f>
        <v>1.0900000000000001</v>
      </c>
      <c r="F33" s="4">
        <f t="shared" si="6"/>
        <v>0</v>
      </c>
      <c r="I33" s="13" t="s">
        <v>55</v>
      </c>
      <c r="J33" s="21">
        <f>INDEX('Uppgifter för övriga'!C:C,MATCH('Baseline_uppnått värde övrigt'!A33,'Uppgifter för övriga'!A:A,0))</f>
        <v>0</v>
      </c>
      <c r="K33" s="69">
        <f>'Referenser och källor'!$B$12</f>
        <v>0.11694915254237287</v>
      </c>
      <c r="L33" s="22">
        <f t="shared" si="8"/>
        <v>0</v>
      </c>
      <c r="M33" s="22">
        <f>'Referenser och källor'!$F$12</f>
        <v>1.0900000000000001</v>
      </c>
      <c r="N33" s="4">
        <f t="shared" si="9"/>
        <v>0</v>
      </c>
    </row>
    <row r="34" spans="1:20" s="4" customFormat="1" ht="15" x14ac:dyDescent="0.2">
      <c r="A34" s="13" t="s">
        <v>58</v>
      </c>
      <c r="B34" s="21">
        <f>INDEX('Uppgifter för övriga'!B:B,MATCH('Baseline_uppnått värde övrigt'!A34,'Uppgifter för övriga'!A:A,0))</f>
        <v>0</v>
      </c>
      <c r="C34" s="69">
        <f>'Referenser och källor'!$B$21</f>
        <v>0.12349726775956282</v>
      </c>
      <c r="D34" s="22">
        <f t="shared" si="5"/>
        <v>0</v>
      </c>
      <c r="E34" s="22">
        <f>'Referenser och källor'!$F$21</f>
        <v>1.06</v>
      </c>
      <c r="F34" s="4">
        <f t="shared" si="6"/>
        <v>0</v>
      </c>
      <c r="I34" s="13" t="s">
        <v>58</v>
      </c>
      <c r="J34" s="21">
        <f>INDEX('Uppgifter för övriga'!C:C,MATCH('Baseline_uppnått värde övrigt'!A34,'Uppgifter för övriga'!A:A,0))</f>
        <v>0</v>
      </c>
      <c r="K34" s="69">
        <f>'Referenser och källor'!$B$21</f>
        <v>0.12349726775956282</v>
      </c>
      <c r="L34" s="22">
        <f t="shared" si="8"/>
        <v>0</v>
      </c>
      <c r="M34" s="22">
        <f>'Referenser och källor'!$F$21</f>
        <v>1.06</v>
      </c>
      <c r="N34" s="4">
        <f t="shared" si="9"/>
        <v>0</v>
      </c>
    </row>
    <row r="35" spans="1:20" s="4" customFormat="1" ht="15" x14ac:dyDescent="0.2">
      <c r="A35" s="13" t="s">
        <v>57</v>
      </c>
      <c r="B35" s="21">
        <f>INDEX('Uppgifter för övriga'!B:B,MATCH('Baseline_uppnått värde övrigt'!A35,'Uppgifter för övriga'!A:A,0))</f>
        <v>0</v>
      </c>
      <c r="C35" s="69">
        <f>'Referenser och källor'!$B$20</f>
        <v>5.0537634408602143E-2</v>
      </c>
      <c r="D35" s="22">
        <f t="shared" si="5"/>
        <v>0</v>
      </c>
      <c r="E35" s="22">
        <f>'Referenser och källor'!$F$20</f>
        <v>1.06</v>
      </c>
      <c r="F35" s="4">
        <f t="shared" si="6"/>
        <v>0</v>
      </c>
      <c r="I35" s="13" t="s">
        <v>57</v>
      </c>
      <c r="J35" s="21">
        <f>INDEX('Uppgifter för övriga'!C:C,MATCH('Baseline_uppnått värde övrigt'!A35,'Uppgifter för övriga'!A:A,0))</f>
        <v>0</v>
      </c>
      <c r="K35" s="69">
        <f>'Referenser och källor'!$B$20</f>
        <v>5.0537634408602143E-2</v>
      </c>
      <c r="L35" s="22">
        <f t="shared" si="8"/>
        <v>0</v>
      </c>
      <c r="M35" s="22">
        <f>'Referenser och källor'!$F$20</f>
        <v>1.06</v>
      </c>
      <c r="N35" s="4">
        <f t="shared" si="9"/>
        <v>0</v>
      </c>
    </row>
    <row r="36" spans="1:20" s="4" customFormat="1" ht="15" x14ac:dyDescent="0.2">
      <c r="A36" s="13" t="s">
        <v>61</v>
      </c>
      <c r="B36" s="21">
        <f>INDEX('Uppgifter för övriga'!B:B,MATCH('Baseline_uppnått värde övrigt'!A36,'Uppgifter för övriga'!A:A,0))</f>
        <v>0</v>
      </c>
      <c r="C36" s="69">
        <f>'Referenser och källor'!$B$25</f>
        <v>0.25783987999999997</v>
      </c>
      <c r="D36" s="22">
        <f t="shared" si="5"/>
        <v>0</v>
      </c>
      <c r="E36" s="22">
        <f>'Referenser och källor'!$F$25</f>
        <v>1.1100000000000001</v>
      </c>
      <c r="F36" s="4">
        <f t="shared" si="6"/>
        <v>0</v>
      </c>
      <c r="I36" s="13" t="s">
        <v>61</v>
      </c>
      <c r="J36" s="21">
        <f>INDEX('Uppgifter för övriga'!C:C,MATCH('Baseline_uppnått värde övrigt'!A36,'Uppgifter för övriga'!A:A,0))</f>
        <v>0</v>
      </c>
      <c r="K36" s="69">
        <f>'Referenser och källor'!$B$25</f>
        <v>0.25783987999999997</v>
      </c>
      <c r="L36" s="22">
        <f t="shared" si="8"/>
        <v>0</v>
      </c>
      <c r="M36" s="22">
        <f>'Referenser och källor'!$F$25</f>
        <v>1.1100000000000001</v>
      </c>
      <c r="N36" s="4">
        <f t="shared" si="9"/>
        <v>0</v>
      </c>
    </row>
    <row r="37" spans="1:20" s="4" customFormat="1" ht="15" x14ac:dyDescent="0.2">
      <c r="A37" s="13" t="s">
        <v>60</v>
      </c>
      <c r="B37" s="21">
        <f>INDEX('Uppgifter för övriga'!B:B,MATCH('Baseline_uppnått värde övrigt'!A37,'Uppgifter för övriga'!A:A,0))</f>
        <v>0</v>
      </c>
      <c r="C37" s="69">
        <f>'Referenser och källor'!$B$24</f>
        <v>5.7692307692307696E-2</v>
      </c>
      <c r="D37" s="22">
        <f t="shared" si="5"/>
        <v>0</v>
      </c>
      <c r="E37" s="22">
        <f>'Referenser och källor'!$F$24</f>
        <v>0.84800000000000009</v>
      </c>
      <c r="F37" s="4">
        <f t="shared" si="6"/>
        <v>0</v>
      </c>
      <c r="I37" s="13" t="s">
        <v>60</v>
      </c>
      <c r="J37" s="21">
        <f>INDEX('Uppgifter för övriga'!C:C,MATCH('Baseline_uppnått värde övrigt'!A37,'Uppgifter för övriga'!A:A,0))</f>
        <v>0</v>
      </c>
      <c r="K37" s="69">
        <f>'Referenser och källor'!$B$24</f>
        <v>5.7692307692307696E-2</v>
      </c>
      <c r="L37" s="22">
        <f t="shared" si="8"/>
        <v>0</v>
      </c>
      <c r="M37" s="22">
        <f>'Referenser och källor'!$F$24</f>
        <v>0.84800000000000009</v>
      </c>
      <c r="N37" s="4">
        <f t="shared" si="9"/>
        <v>0</v>
      </c>
    </row>
    <row r="38" spans="1:20" s="4" customFormat="1" ht="15" x14ac:dyDescent="0.2">
      <c r="A38" s="13" t="s">
        <v>59</v>
      </c>
      <c r="B38" s="21">
        <f>INDEX('Uppgifter för övriga'!B:B,MATCH('Baseline_uppnått värde övrigt'!A38,'Uppgifter för övriga'!A:A,0))</f>
        <v>0</v>
      </c>
      <c r="C38" s="69">
        <f>'Referenser och källor'!$B$27</f>
        <v>4.1269841269841276E-2</v>
      </c>
      <c r="D38" s="22">
        <f t="shared" si="5"/>
        <v>0</v>
      </c>
      <c r="E38" s="22">
        <f>'Referenser och källor'!$F$27</f>
        <v>1.06</v>
      </c>
      <c r="F38" s="4">
        <f>B38*E38</f>
        <v>0</v>
      </c>
      <c r="I38" s="13" t="s">
        <v>59</v>
      </c>
      <c r="J38" s="21">
        <f>INDEX('Uppgifter för övriga'!C:C,MATCH('Baseline_uppnått värde övrigt'!A38,'Uppgifter för övriga'!A:A,0))</f>
        <v>0</v>
      </c>
      <c r="K38" s="69">
        <f>'Referenser och källor'!$B$27</f>
        <v>4.1269841269841276E-2</v>
      </c>
      <c r="L38" s="22">
        <f t="shared" si="8"/>
        <v>0</v>
      </c>
      <c r="M38" s="22">
        <f>'Referenser och källor'!$F$27</f>
        <v>1.06</v>
      </c>
      <c r="N38" s="4">
        <f>J38*M38</f>
        <v>0</v>
      </c>
    </row>
    <row r="39" spans="1:20" s="4" customFormat="1" ht="15" x14ac:dyDescent="0.2">
      <c r="A39" s="13" t="s">
        <v>90</v>
      </c>
      <c r="B39" s="21">
        <f>INDEX('Uppgifter för övriga'!B:B,MATCH('Baseline_uppnått värde övrigt'!A39,'Uppgifter för övriga'!A:A,0))</f>
        <v>0</v>
      </c>
      <c r="C39" s="69">
        <f>'Referenser och källor'!$B$31</f>
        <v>0.24272727272727271</v>
      </c>
      <c r="D39" s="22">
        <f t="shared" si="5"/>
        <v>0</v>
      </c>
      <c r="E39" s="22">
        <f>'Referenser och källor'!$F$31</f>
        <v>1.1000000000000001</v>
      </c>
      <c r="F39" s="4">
        <f t="shared" si="6"/>
        <v>0</v>
      </c>
      <c r="I39" s="13" t="s">
        <v>90</v>
      </c>
      <c r="J39" s="21">
        <f>INDEX('Uppgifter för övriga'!C:C,MATCH('Baseline_uppnått värde övrigt'!A39,'Uppgifter för övriga'!A:A,0))</f>
        <v>0</v>
      </c>
      <c r="K39" s="69">
        <f>'Referenser och källor'!$B$31</f>
        <v>0.24272727272727271</v>
      </c>
      <c r="L39" s="22">
        <f t="shared" si="8"/>
        <v>0</v>
      </c>
      <c r="M39" s="22">
        <f>'Referenser och källor'!$F$31</f>
        <v>1.1000000000000001</v>
      </c>
      <c r="N39" s="4">
        <f t="shared" ref="N39" si="10">J39*M39</f>
        <v>0</v>
      </c>
    </row>
    <row r="40" spans="1:20" s="4" customFormat="1" ht="28.35" customHeight="1" thickBot="1" x14ac:dyDescent="0.3">
      <c r="A40" s="23" t="s">
        <v>7</v>
      </c>
      <c r="B40" s="24">
        <f>SUM(B28:B39)</f>
        <v>0</v>
      </c>
      <c r="C40" s="24"/>
      <c r="D40" s="24">
        <f>SUM(D28:D39)</f>
        <v>0</v>
      </c>
      <c r="E40" s="23"/>
      <c r="F40" s="23">
        <f>SUM(F28:F39)</f>
        <v>0</v>
      </c>
      <c r="I40" s="23" t="s">
        <v>7</v>
      </c>
      <c r="J40" s="24">
        <f>SUM(J28:J39)</f>
        <v>0</v>
      </c>
      <c r="K40" s="24"/>
      <c r="L40" s="24">
        <f>SUM(L28:L39)</f>
        <v>0</v>
      </c>
      <c r="M40" s="23"/>
      <c r="N40" s="23">
        <f>SUM(N28:N39)</f>
        <v>0</v>
      </c>
    </row>
    <row r="41" spans="1:20" s="4" customFormat="1" ht="15.75" thickTop="1" x14ac:dyDescent="0.2"/>
    <row r="42" spans="1:20" ht="15.75" x14ac:dyDescent="0.25">
      <c r="A42" s="8"/>
      <c r="B42" s="31"/>
      <c r="C42" s="31"/>
      <c r="D42" s="31"/>
      <c r="E42" s="8"/>
      <c r="F42" s="8"/>
      <c r="G42" s="4"/>
      <c r="H42" s="4"/>
      <c r="I42" s="8"/>
      <c r="J42" s="31"/>
      <c r="K42" s="31"/>
      <c r="L42" s="31"/>
      <c r="M42" s="8"/>
      <c r="N42" s="8"/>
      <c r="O42" s="4"/>
      <c r="P42" s="4"/>
      <c r="Q42" s="4"/>
      <c r="R42" s="4"/>
      <c r="S42" s="4"/>
      <c r="T42" s="4"/>
    </row>
    <row r="43" spans="1:20" ht="15" x14ac:dyDescent="0.2">
      <c r="A43" s="20"/>
      <c r="B43" s="26"/>
      <c r="C43" s="4"/>
      <c r="D43" s="4"/>
      <c r="E43" s="4"/>
      <c r="F43" s="4"/>
      <c r="G43" s="4"/>
      <c r="H43" s="4"/>
      <c r="I43" s="20"/>
      <c r="J43" s="26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9.7" customHeight="1" x14ac:dyDescent="0.25">
      <c r="C44" s="4"/>
      <c r="D44" s="154" t="s">
        <v>15</v>
      </c>
      <c r="E44" s="154"/>
      <c r="F44" s="35"/>
      <c r="G44" s="4"/>
      <c r="H44" s="4"/>
      <c r="K44" s="4"/>
      <c r="L44" s="154" t="s">
        <v>92</v>
      </c>
      <c r="M44" s="154"/>
      <c r="N44" s="35"/>
      <c r="O44" s="4"/>
      <c r="P44" s="4"/>
      <c r="Q44" s="4"/>
      <c r="R44" s="4"/>
      <c r="S44" s="4"/>
      <c r="T44" s="4"/>
    </row>
    <row r="45" spans="1:20" ht="22.35" customHeight="1" x14ac:dyDescent="0.25">
      <c r="C45" s="4"/>
      <c r="D45" s="154" t="s">
        <v>16</v>
      </c>
      <c r="E45" s="154"/>
      <c r="F45" s="93">
        <f>B26+B40</f>
        <v>0</v>
      </c>
      <c r="G45" s="4"/>
      <c r="H45" s="4"/>
      <c r="K45" s="4"/>
      <c r="L45" s="154" t="s">
        <v>16</v>
      </c>
      <c r="M45" s="154"/>
      <c r="N45" s="93">
        <f>J26+J40</f>
        <v>0</v>
      </c>
      <c r="O45" s="4"/>
      <c r="P45" s="4"/>
      <c r="Q45" s="4"/>
      <c r="R45" s="4"/>
      <c r="S45" s="4"/>
      <c r="T45" s="4"/>
    </row>
    <row r="46" spans="1:20" ht="18.600000000000001" customHeight="1" x14ac:dyDescent="0.25">
      <c r="C46" s="4"/>
      <c r="D46" s="154" t="s">
        <v>93</v>
      </c>
      <c r="E46" s="154"/>
      <c r="F46" s="93">
        <f>F26+F40</f>
        <v>0</v>
      </c>
      <c r="G46" s="4"/>
      <c r="H46" s="4"/>
      <c r="K46" s="4"/>
      <c r="L46" s="154" t="s">
        <v>93</v>
      </c>
      <c r="M46" s="154"/>
      <c r="N46" s="93">
        <f>N26+N40</f>
        <v>0</v>
      </c>
      <c r="O46" s="4"/>
      <c r="P46" s="4"/>
      <c r="Q46" s="4"/>
      <c r="R46" s="4"/>
      <c r="S46" s="4"/>
      <c r="T46" s="4"/>
    </row>
    <row r="47" spans="1:20" ht="21.6" customHeight="1" x14ac:dyDescent="0.25">
      <c r="C47" s="4"/>
      <c r="D47" s="154" t="s">
        <v>143</v>
      </c>
      <c r="E47" s="154"/>
      <c r="F47" s="93">
        <f>D26+D40</f>
        <v>0</v>
      </c>
      <c r="G47" s="4"/>
      <c r="H47" s="4"/>
      <c r="K47" s="4"/>
      <c r="L47" s="154" t="s">
        <v>143</v>
      </c>
      <c r="M47" s="154"/>
      <c r="N47" s="93">
        <f>L26+L40</f>
        <v>0</v>
      </c>
      <c r="O47" s="4"/>
      <c r="P47" s="4"/>
      <c r="Q47" s="4"/>
      <c r="R47" s="4"/>
      <c r="S47" s="4"/>
      <c r="T47" s="4"/>
    </row>
    <row r="48" spans="1:20" ht="15" x14ac:dyDescent="0.2">
      <c r="A48" s="4"/>
      <c r="B48" s="10"/>
      <c r="C48" s="4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  <c r="R48" s="4"/>
      <c r="S48" s="4"/>
      <c r="T48" s="4"/>
    </row>
  </sheetData>
  <sheetProtection sheet="1" objects="1" scenarios="1"/>
  <mergeCells count="9">
    <mergeCell ref="D46:E46"/>
    <mergeCell ref="L46:M46"/>
    <mergeCell ref="D47:E47"/>
    <mergeCell ref="L47:M47"/>
    <mergeCell ref="I3:N3"/>
    <mergeCell ref="D44:E44"/>
    <mergeCell ref="L44:M44"/>
    <mergeCell ref="D45:E45"/>
    <mergeCell ref="L45:M45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970619-ce03-4a06-ab59-5617deb22bf6" xsi:nil="true"/>
    <lcf76f155ced4ddcb4097134ff3c332f xmlns="4e330eca-367e-4a55-b719-c7c6e3da3d3c">
      <Terms xmlns="http://schemas.microsoft.com/office/infopath/2007/PartnerControls"/>
    </lcf76f155ced4ddcb4097134ff3c332f>
    <SharedWithUsers xmlns="05970619-ce03-4a06-ab59-5617deb22bf6">
      <UserInfo>
        <DisplayName>Helena Köpsén</DisplayName>
        <AccountId>12</AccountId>
        <AccountType/>
      </UserInfo>
      <UserInfo>
        <DisplayName>Johanna Zola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9AA2C2F69E1447916F775312A328CA" ma:contentTypeVersion="12" ma:contentTypeDescription="Skapa ett nytt dokument." ma:contentTypeScope="" ma:versionID="50880f7bd8388ee1656610ec7269397e">
  <xsd:schema xmlns:xsd="http://www.w3.org/2001/XMLSchema" xmlns:xs="http://www.w3.org/2001/XMLSchema" xmlns:p="http://schemas.microsoft.com/office/2006/metadata/properties" xmlns:ns2="4e330eca-367e-4a55-b719-c7c6e3da3d3c" xmlns:ns3="05970619-ce03-4a06-ab59-5617deb22bf6" targetNamespace="http://schemas.microsoft.com/office/2006/metadata/properties" ma:root="true" ma:fieldsID="bcf0fc7b7d7530704a0c67e8bc1162cd" ns2:_="" ns3:_="">
    <xsd:import namespace="4e330eca-367e-4a55-b719-c7c6e3da3d3c"/>
    <xsd:import namespace="05970619-ce03-4a06-ab59-5617deb22b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30eca-367e-4a55-b719-c7c6e3da3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5b45415a-8733-456d-9523-553acdece0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70619-ce03-4a06-ab59-5617deb22b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a82b270-735e-4f77-8e02-1291725b1e0a}" ma:internalName="TaxCatchAll" ma:showField="CatchAllData" ma:web="05970619-ce03-4a06-ab59-5617deb22b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89057-ED54-4210-A913-4E2F92A80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8E3F49-D0FB-4BD6-A1DB-25F7C04E6654}">
  <ds:schemaRefs>
    <ds:schemaRef ds:uri="http://schemas.microsoft.com/office/2006/metadata/properties"/>
    <ds:schemaRef ds:uri="http://schemas.microsoft.com/office/infopath/2007/PartnerControls"/>
    <ds:schemaRef ds:uri="be52c2ec-ecf2-47ff-b50d-3b2abdc5df4a"/>
    <ds:schemaRef ds:uri="cf652674-09fe-4f8f-8bdc-c669395b1c38"/>
    <ds:schemaRef ds:uri="05970619-ce03-4a06-ab59-5617deb22bf6"/>
    <ds:schemaRef ds:uri="4e330eca-367e-4a55-b719-c7c6e3da3d3c"/>
  </ds:schemaRefs>
</ds:datastoreItem>
</file>

<file path=customXml/itemProps3.xml><?xml version="1.0" encoding="utf-8"?>
<ds:datastoreItem xmlns:ds="http://schemas.openxmlformats.org/officeDocument/2006/customXml" ds:itemID="{7769CFC6-7E4C-4882-B69D-CB7E08623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30eca-367e-4a55-b719-c7c6e3da3d3c"/>
    <ds:schemaRef ds:uri="05970619-ce03-4a06-ab59-5617deb22b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2</vt:i4>
      </vt:variant>
    </vt:vector>
  </HeadingPairs>
  <TitlesOfParts>
    <vt:vector size="15" baseType="lpstr">
      <vt:lpstr>Instruktioner - Läs detta först</vt:lpstr>
      <vt:lpstr>Uppgifter för bostäder</vt:lpstr>
      <vt:lpstr>Uppgifter för off. byggnader</vt:lpstr>
      <vt:lpstr>Uppgifter för företag</vt:lpstr>
      <vt:lpstr>Uppgifter för övriga</vt:lpstr>
      <vt:lpstr>Baseline_uppnått värde bostäder</vt:lpstr>
      <vt:lpstr>Baseline_uppnått värde off.bygg</vt:lpstr>
      <vt:lpstr>Baseline_uppnått värde företag</vt:lpstr>
      <vt:lpstr>Baseline_uppnått värde övrigt</vt:lpstr>
      <vt:lpstr>Rapporteras</vt:lpstr>
      <vt:lpstr>Omvandling</vt:lpstr>
      <vt:lpstr>Tillgänglighet</vt:lpstr>
      <vt:lpstr>Referenser och källor</vt:lpstr>
      <vt:lpstr>smed_emissionsfaktorer_för_nordisk_elmix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Lidén, Linnea</dc:creator>
  <cp:lastModifiedBy>Matilda Kullebjörk</cp:lastModifiedBy>
  <dcterms:created xsi:type="dcterms:W3CDTF">2022-10-12T07:29:47Z</dcterms:created>
  <dcterms:modified xsi:type="dcterms:W3CDTF">2023-10-11T13:23:13Z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0x01010099B1D8EC54FC5C45B3573EB6DECC84FC</vt:lpwstr>
  </property>
  <property fmtid="{D5CDD505-2E9C-101B-9397-08002B2CF9AE}" pid="3" name="MediaServiceImageTags">
    <vt:lpwstr/>
  </property>
</Properties>
</file>